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s\各課共有\15.情報政策課\10.情報推進室\◇オープンデータ\1_統計データ\R7佐用町統計書\"/>
    </mc:Choice>
  </mc:AlternateContent>
  <xr:revisionPtr revIDLastSave="0" documentId="13_ncr:1_{2A41A122-5052-4D0E-B223-525B7CE4551C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1_概要" sheetId="11" r:id="rId1"/>
    <sheet name="2_人口" sheetId="10" r:id="rId2"/>
    <sheet name="3_産業" sheetId="9" r:id="rId3"/>
    <sheet name="4_保健・医療・福祉" sheetId="8" r:id="rId4"/>
    <sheet name="5_生活環境" sheetId="7" r:id="rId5"/>
    <sheet name="6_道路・輸送" sheetId="6" r:id="rId6"/>
    <sheet name="7_教育・文化" sheetId="4" r:id="rId7"/>
    <sheet name="8_観光" sheetId="3" r:id="rId8"/>
    <sheet name="9_警察・消防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6" l="1"/>
  <c r="N183" i="10"/>
  <c r="N179" i="10"/>
  <c r="N175" i="10"/>
  <c r="N174" i="10" s="1"/>
  <c r="D220" i="10"/>
  <c r="E220" i="10"/>
  <c r="K220" i="10"/>
  <c r="J220" i="10"/>
  <c r="C220" i="10" s="1"/>
  <c r="I220" i="10"/>
  <c r="H220" i="10"/>
  <c r="G220" i="10"/>
  <c r="F220" i="10"/>
  <c r="H64" i="9"/>
  <c r="H63" i="9"/>
  <c r="H62" i="9"/>
  <c r="H61" i="9"/>
  <c r="H60" i="9"/>
  <c r="I60" i="9"/>
  <c r="H59" i="9"/>
  <c r="I59" i="9" s="1"/>
  <c r="E64" i="9"/>
  <c r="I64" i="9" s="1"/>
  <c r="E63" i="9"/>
  <c r="I63" i="9" s="1"/>
  <c r="E62" i="9"/>
  <c r="I62" i="9" s="1"/>
  <c r="E61" i="9"/>
  <c r="I61" i="9" s="1"/>
  <c r="E60" i="9"/>
  <c r="E59" i="9"/>
  <c r="F39" i="6"/>
  <c r="E39" i="6"/>
  <c r="B39" i="6" s="1"/>
  <c r="O198" i="10" l="1"/>
  <c r="O174" i="10"/>
  <c r="O179" i="10"/>
  <c r="O183" i="10"/>
  <c r="O175" i="10"/>
  <c r="E3" i="6"/>
  <c r="G3" i="6"/>
  <c r="G4" i="6"/>
  <c r="E4" i="6"/>
  <c r="G5" i="6"/>
  <c r="E5" i="6"/>
  <c r="B38" i="6"/>
  <c r="B25" i="2" l="1"/>
  <c r="B24" i="2"/>
  <c r="B23" i="2"/>
  <c r="B22" i="2"/>
  <c r="B21" i="2"/>
  <c r="B20" i="2"/>
  <c r="B19" i="2"/>
  <c r="B18" i="2"/>
  <c r="B17" i="2"/>
  <c r="B16" i="2"/>
  <c r="E161" i="4"/>
  <c r="E160" i="4"/>
  <c r="E159" i="4"/>
  <c r="E158" i="4"/>
  <c r="E157" i="4"/>
  <c r="E156" i="4"/>
  <c r="E155" i="4"/>
  <c r="E154" i="4"/>
  <c r="E153" i="4"/>
  <c r="E152" i="4"/>
  <c r="I76" i="4"/>
  <c r="I75" i="4"/>
  <c r="G75" i="4"/>
  <c r="I74" i="4"/>
  <c r="G74" i="4"/>
  <c r="I73" i="4"/>
  <c r="G73" i="4"/>
  <c r="I72" i="4"/>
  <c r="G72" i="4"/>
  <c r="I71" i="4"/>
  <c r="G71" i="4"/>
  <c r="I70" i="4"/>
  <c r="G70" i="4"/>
  <c r="G69" i="4"/>
  <c r="J37" i="6"/>
  <c r="F37" i="6"/>
  <c r="E37" i="6"/>
  <c r="J36" i="6"/>
  <c r="F36" i="6"/>
  <c r="E36" i="6"/>
  <c r="B36" i="6" s="1"/>
  <c r="J35" i="6"/>
  <c r="F35" i="6"/>
  <c r="E35" i="6"/>
  <c r="B35" i="6" s="1"/>
  <c r="J34" i="6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J32" i="6"/>
  <c r="I32" i="6"/>
  <c r="H32" i="6"/>
  <c r="G32" i="6"/>
  <c r="F32" i="6"/>
  <c r="E32" i="6"/>
  <c r="D32" i="6"/>
  <c r="C32" i="6"/>
  <c r="J31" i="6"/>
  <c r="H31" i="6"/>
  <c r="G31" i="6"/>
  <c r="F31" i="6"/>
  <c r="E31" i="6"/>
  <c r="D31" i="6"/>
  <c r="C31" i="6"/>
  <c r="J30" i="6"/>
  <c r="I30" i="6"/>
  <c r="H30" i="6"/>
  <c r="G30" i="6"/>
  <c r="F30" i="6"/>
  <c r="E30" i="6"/>
  <c r="D30" i="6"/>
  <c r="C30" i="6"/>
  <c r="J29" i="6"/>
  <c r="I29" i="6"/>
  <c r="H29" i="6"/>
  <c r="G29" i="6"/>
  <c r="F29" i="6"/>
  <c r="E29" i="6"/>
  <c r="D29" i="6"/>
  <c r="C29" i="6"/>
  <c r="J28" i="6"/>
  <c r="I28" i="6"/>
  <c r="H28" i="6"/>
  <c r="G28" i="6"/>
  <c r="F28" i="6"/>
  <c r="E28" i="6"/>
  <c r="D28" i="6"/>
  <c r="C28" i="6"/>
  <c r="J27" i="6"/>
  <c r="I27" i="6"/>
  <c r="H27" i="6"/>
  <c r="G27" i="6"/>
  <c r="F27" i="6"/>
  <c r="E27" i="6"/>
  <c r="D27" i="6"/>
  <c r="C27" i="6"/>
  <c r="F5" i="6"/>
  <c r="F4" i="6"/>
  <c r="F3" i="6"/>
  <c r="F65" i="7"/>
  <c r="E65" i="7"/>
  <c r="E64" i="7"/>
  <c r="F63" i="7"/>
  <c r="E63" i="7"/>
  <c r="E62" i="7"/>
  <c r="E61" i="7"/>
  <c r="F60" i="7"/>
  <c r="E60" i="7"/>
  <c r="E59" i="7"/>
  <c r="E58" i="7"/>
  <c r="E57" i="7"/>
  <c r="D47" i="7"/>
  <c r="D46" i="7"/>
  <c r="D45" i="7"/>
  <c r="D44" i="7"/>
  <c r="D43" i="7"/>
  <c r="D42" i="7"/>
  <c r="D41" i="7"/>
  <c r="D40" i="7"/>
  <c r="D39" i="7"/>
  <c r="H58" i="9"/>
  <c r="E58" i="9"/>
  <c r="H57" i="9"/>
  <c r="E57" i="9"/>
  <c r="I57" i="9" s="1"/>
  <c r="H56" i="9"/>
  <c r="E56" i="9"/>
  <c r="I56" i="9" s="1"/>
  <c r="H55" i="9"/>
  <c r="E55" i="9"/>
  <c r="H54" i="9"/>
  <c r="E54" i="9"/>
  <c r="H53" i="9"/>
  <c r="E53" i="9"/>
  <c r="I53" i="9" s="1"/>
  <c r="H52" i="9"/>
  <c r="E52" i="9"/>
  <c r="I52" i="9" s="1"/>
  <c r="H51" i="9"/>
  <c r="E51" i="9"/>
  <c r="H50" i="9"/>
  <c r="E50" i="9"/>
  <c r="H49" i="9"/>
  <c r="E49" i="9"/>
  <c r="I49" i="9" s="1"/>
  <c r="H48" i="9"/>
  <c r="E48" i="9"/>
  <c r="I48" i="9" s="1"/>
  <c r="H47" i="9"/>
  <c r="E47" i="9"/>
  <c r="H46" i="9"/>
  <c r="E46" i="9"/>
  <c r="H45" i="9"/>
  <c r="E45" i="9"/>
  <c r="I45" i="9" s="1"/>
  <c r="H44" i="9"/>
  <c r="E44" i="9"/>
  <c r="I44" i="9" s="1"/>
  <c r="H43" i="9"/>
  <c r="E43" i="9"/>
  <c r="H42" i="9"/>
  <c r="E42" i="9"/>
  <c r="H41" i="9"/>
  <c r="E41" i="9"/>
  <c r="I41" i="9" s="1"/>
  <c r="H40" i="9"/>
  <c r="E40" i="9"/>
  <c r="I40" i="9" s="1"/>
  <c r="H39" i="9"/>
  <c r="E39" i="9"/>
  <c r="C219" i="10"/>
  <c r="C218" i="10"/>
  <c r="K217" i="10"/>
  <c r="J217" i="10"/>
  <c r="C217" i="10" s="1"/>
  <c r="I217" i="10"/>
  <c r="H217" i="10"/>
  <c r="G217" i="10"/>
  <c r="F217" i="10"/>
  <c r="E217" i="10"/>
  <c r="D217" i="10"/>
  <c r="C216" i="10"/>
  <c r="C215" i="10"/>
  <c r="K214" i="10"/>
  <c r="J214" i="10"/>
  <c r="C214" i="10" s="1"/>
  <c r="I214" i="10"/>
  <c r="H214" i="10"/>
  <c r="G214" i="10"/>
  <c r="F214" i="10"/>
  <c r="E214" i="10"/>
  <c r="D214" i="10"/>
  <c r="C213" i="10"/>
  <c r="C212" i="10"/>
  <c r="C211" i="10"/>
  <c r="C207" i="10"/>
  <c r="C206" i="10"/>
  <c r="C205" i="10"/>
  <c r="L183" i="10"/>
  <c r="J183" i="10"/>
  <c r="H183" i="10"/>
  <c r="F183" i="10"/>
  <c r="D183" i="10"/>
  <c r="L179" i="10"/>
  <c r="J179" i="10"/>
  <c r="H179" i="10"/>
  <c r="F179" i="10"/>
  <c r="D179" i="10"/>
  <c r="L175" i="10"/>
  <c r="J175" i="10"/>
  <c r="H175" i="10"/>
  <c r="F175" i="10"/>
  <c r="D175" i="10"/>
  <c r="H174" i="10" l="1"/>
  <c r="I198" i="10" s="1"/>
  <c r="D174" i="10"/>
  <c r="E198" i="10" s="1"/>
  <c r="I46" i="9"/>
  <c r="J174" i="10"/>
  <c r="K174" i="10" s="1"/>
  <c r="I43" i="9"/>
  <c r="I47" i="9"/>
  <c r="I51" i="9"/>
  <c r="I55" i="9"/>
  <c r="B30" i="6"/>
  <c r="B37" i="6"/>
  <c r="B34" i="6"/>
  <c r="B33" i="6"/>
  <c r="B31" i="6"/>
  <c r="B32" i="6"/>
  <c r="B28" i="6"/>
  <c r="B29" i="6"/>
  <c r="B27" i="6"/>
  <c r="I50" i="9"/>
  <c r="I39" i="9"/>
  <c r="I58" i="9"/>
  <c r="I42" i="9"/>
  <c r="I54" i="9"/>
  <c r="G179" i="10"/>
  <c r="I183" i="10"/>
  <c r="L174" i="10"/>
  <c r="M174" i="10" s="1"/>
  <c r="I179" i="10"/>
  <c r="F174" i="10"/>
  <c r="G175" i="10" s="1"/>
  <c r="I175" i="10"/>
  <c r="K175" i="10"/>
  <c r="G183" i="10"/>
  <c r="E175" i="10"/>
  <c r="E174" i="10"/>
  <c r="G174" i="10"/>
  <c r="M175" i="10"/>
  <c r="E183" i="10"/>
  <c r="I174" i="10"/>
  <c r="E179" i="10"/>
  <c r="G198" i="10" l="1"/>
  <c r="K179" i="10"/>
  <c r="K183" i="10"/>
  <c r="K198" i="10"/>
  <c r="M198" i="10"/>
  <c r="M183" i="10"/>
  <c r="M179" i="10"/>
</calcChain>
</file>

<file path=xl/sharedStrings.xml><?xml version="1.0" encoding="utf-8"?>
<sst xmlns="http://schemas.openxmlformats.org/spreadsheetml/2006/main" count="1932" uniqueCount="746">
  <si>
    <t>宗行</t>
  </si>
  <si>
    <t>各種商品卸売</t>
    <rPh sb="0" eb="2">
      <t>カクシュ</t>
    </rPh>
    <rPh sb="2" eb="4">
      <t>ショウヒン</t>
    </rPh>
    <rPh sb="4" eb="6">
      <t>オロシウリ</t>
    </rPh>
    <phoneticPr fontId="2"/>
  </si>
  <si>
    <t>令和元年</t>
    <rPh sb="0" eb="2">
      <t>レイワ</t>
    </rPh>
    <rPh sb="2" eb="4">
      <t>ガンネン</t>
    </rPh>
    <phoneticPr fontId="2"/>
  </si>
  <si>
    <t>平成17年</t>
    <rPh sb="0" eb="2">
      <t>ヘイセイ</t>
    </rPh>
    <rPh sb="4" eb="5">
      <t>ネン</t>
    </rPh>
    <phoneticPr fontId="2"/>
  </si>
  <si>
    <t>力万</t>
    <rPh sb="0" eb="2">
      <t>リキマン</t>
    </rPh>
    <phoneticPr fontId="2"/>
  </si>
  <si>
    <t>◇消防力の状況</t>
    <rPh sb="1" eb="4">
      <t>ショウボウリョク</t>
    </rPh>
    <rPh sb="5" eb="7">
      <t>ジョウキョウ</t>
    </rPh>
    <phoneticPr fontId="2"/>
  </si>
  <si>
    <t>中ノ原</t>
  </si>
  <si>
    <t>平成22年</t>
    <rPh sb="0" eb="2">
      <t>ヘイセイ</t>
    </rPh>
    <rPh sb="4" eb="5">
      <t>ネン</t>
    </rPh>
    <phoneticPr fontId="2"/>
  </si>
  <si>
    <t>3.農地転用状況</t>
    <rPh sb="2" eb="4">
      <t>ノウチ</t>
    </rPh>
    <rPh sb="4" eb="6">
      <t>テンヨウ</t>
    </rPh>
    <rPh sb="6" eb="8">
      <t>ジョウキョウ</t>
    </rPh>
    <phoneticPr fontId="2"/>
  </si>
  <si>
    <t>車両</t>
    <rPh sb="0" eb="2">
      <t>シャリョウ</t>
    </rPh>
    <phoneticPr fontId="2"/>
  </si>
  <si>
    <t>平成23年</t>
    <rPh sb="0" eb="2">
      <t>ヘイセイ</t>
    </rPh>
    <rPh sb="4" eb="5">
      <t>ネン</t>
    </rPh>
    <phoneticPr fontId="2"/>
  </si>
  <si>
    <t>※各年7月1日現在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</si>
  <si>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実人員(人)</t>
    <rPh sb="0" eb="1">
      <t>ジツ</t>
    </rPh>
    <rPh sb="1" eb="3">
      <t>ジンイン</t>
    </rPh>
    <rPh sb="4" eb="5">
      <t>ニン</t>
    </rPh>
    <phoneticPr fontId="2"/>
  </si>
  <si>
    <t>下長尾</t>
  </si>
  <si>
    <t>昭和48年</t>
    <rPh sb="0" eb="2">
      <t>ショウワ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</si>
  <si>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</si>
  <si>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総額</t>
    <rPh sb="0" eb="2">
      <t>ソウガク</t>
    </rPh>
    <phoneticPr fontId="2"/>
  </si>
  <si>
    <t>原付
自転車</t>
    <rPh sb="0" eb="2">
      <t>ゲンツキ</t>
    </rPh>
    <rPh sb="3" eb="6">
      <t>ジテンシャ</t>
    </rPh>
    <phoneticPr fontId="2"/>
  </si>
  <si>
    <t>平成25年</t>
    <rPh sb="0" eb="2">
      <t>ヘイセイ</t>
    </rPh>
    <rPh sb="4" eb="5">
      <t>ネン</t>
    </rPh>
    <phoneticPr fontId="2"/>
  </si>
  <si>
    <t>レストラン</t>
  </si>
  <si>
    <t>若州</t>
  </si>
  <si>
    <t>樹園地</t>
    <rPh sb="0" eb="3">
      <t>ジュエンチ</t>
    </rPh>
    <phoneticPr fontId="2"/>
  </si>
  <si>
    <t>平成30年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</si>
  <si>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</si>
  <si>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泳ぐ</t>
    <rPh sb="0" eb="1">
      <t>オヨ</t>
    </rPh>
    <phoneticPr fontId="2"/>
  </si>
  <si>
    <t>山平</t>
  </si>
  <si>
    <t>一人当り
給付額(円)</t>
    <rPh sb="0" eb="2">
      <t>ヒトリ</t>
    </rPh>
    <rPh sb="2" eb="3">
      <t>アタ</t>
    </rPh>
    <rPh sb="5" eb="8">
      <t>キュウフガク</t>
    </rPh>
    <rPh sb="9" eb="10">
      <t>エン</t>
    </rPh>
    <phoneticPr fontId="2"/>
  </si>
  <si>
    <t>コミュニティ・プラント</t>
  </si>
  <si>
    <t>西徳久</t>
  </si>
  <si>
    <t>平成26年度</t>
    <rPh sb="0" eb="2">
      <t>ヘイセイ</t>
    </rPh>
    <rPh sb="4" eb="6">
      <t>ネンド</t>
    </rPh>
    <phoneticPr fontId="2"/>
  </si>
  <si>
    <t>※各年1月～12月</t>
    <rPh sb="1" eb="3">
      <t>カクネン</t>
    </rPh>
    <rPh sb="4" eb="5">
      <t>ガツ</t>
    </rPh>
    <rPh sb="8" eb="9">
      <t>ガツ</t>
    </rPh>
    <phoneticPr fontId="2"/>
  </si>
  <si>
    <t>金融業・保険業</t>
    <rPh sb="0" eb="3">
      <t>キンユウギョウ</t>
    </rPh>
    <rPh sb="4" eb="7">
      <t>ホケンギョウ</t>
    </rPh>
    <phoneticPr fontId="2"/>
  </si>
  <si>
    <t>舗装延長(m)</t>
    <rPh sb="0" eb="2">
      <t>ホソウ</t>
    </rPh>
    <rPh sb="2" eb="4">
      <t>エンチョウ</t>
    </rPh>
    <phoneticPr fontId="2"/>
  </si>
  <si>
    <t>平成27年</t>
    <rPh sb="0" eb="2">
      <t>ヘイセイ</t>
    </rPh>
    <rPh sb="4" eb="5">
      <t>ネン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</si>
  <si>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</si>
  <si>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宿泊</t>
    <rPh sb="0" eb="2">
      <t>シュクハク</t>
    </rPh>
    <phoneticPr fontId="2"/>
  </si>
  <si>
    <t>平成27年度</t>
    <rPh sb="0" eb="2">
      <t>ヘイセイ</t>
    </rPh>
    <rPh sb="4" eb="6">
      <t>ネンド</t>
    </rPh>
    <phoneticPr fontId="10"/>
  </si>
  <si>
    <t>一般健診</t>
    <rPh sb="0" eb="2">
      <t>イッパン</t>
    </rPh>
    <rPh sb="2" eb="4">
      <t>ケンシン</t>
    </rPh>
    <phoneticPr fontId="2"/>
  </si>
  <si>
    <t>平成26年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</si>
  <si>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</si>
  <si>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平成25年度</t>
    <rPh sb="0" eb="2">
      <t>ヘイセイ</t>
    </rPh>
    <rPh sb="4" eb="6">
      <t>ネンド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</si>
  <si>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</si>
  <si>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</si>
  <si>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本位田甲</t>
  </si>
  <si>
    <t>三日月1457番地</t>
    <rPh sb="0" eb="3">
      <t>ミカヅキ</t>
    </rPh>
    <rPh sb="7" eb="9">
      <t>バンチ</t>
    </rPh>
    <phoneticPr fontId="2"/>
  </si>
  <si>
    <t>◇観光客の推移</t>
    <rPh sb="1" eb="4">
      <t>カンコウキャク</t>
    </rPh>
    <rPh sb="5" eb="7">
      <t>スイイ</t>
    </rPh>
    <phoneticPr fontId="2"/>
  </si>
  <si>
    <t>※処理計画人口は各年度４月１日現在</t>
    <rPh sb="1" eb="3">
      <t>ショリ</t>
    </rPh>
    <rPh sb="3" eb="5">
      <t>ケイカク</t>
    </rPh>
    <rPh sb="5" eb="7">
      <t>ジンコウ</t>
    </rPh>
    <rPh sb="8" eb="11">
      <t>カクネンド</t>
    </rPh>
    <rPh sb="12" eb="13">
      <t>ガツ</t>
    </rPh>
    <rPh sb="14" eb="15">
      <t>ニチ</t>
    </rPh>
    <rPh sb="15" eb="17">
      <t>ゲンザイ</t>
    </rPh>
    <phoneticPr fontId="2"/>
  </si>
  <si>
    <t>平成元年</t>
    <rPh sb="0" eb="2">
      <t>ヘイセイ</t>
    </rPh>
    <rPh sb="2" eb="4">
      <t>ガンネン</t>
    </rPh>
    <phoneticPr fontId="2"/>
  </si>
  <si>
    <t>令和4年</t>
    <rPh sb="0" eb="2">
      <t>レイワ</t>
    </rPh>
    <rPh sb="3" eb="4">
      <t>ネン</t>
    </rPh>
    <phoneticPr fontId="2"/>
  </si>
  <si>
    <t>小学生未満</t>
    <rPh sb="0" eb="3">
      <t>ショウガクセイ</t>
    </rPh>
    <rPh sb="3" eb="5">
      <t>ミマン</t>
    </rPh>
    <phoneticPr fontId="2"/>
  </si>
  <si>
    <t>企画防災課　調</t>
    <rPh sb="0" eb="2">
      <t>キカク</t>
    </rPh>
    <rPh sb="2" eb="4">
      <t>ボウサイ</t>
    </rPh>
    <rPh sb="4" eb="5">
      <t>カ</t>
    </rPh>
    <rPh sb="6" eb="7">
      <t>シラ</t>
    </rPh>
    <phoneticPr fontId="2"/>
  </si>
  <si>
    <t>販売農家</t>
    <rPh sb="0" eb="2">
      <t>ハンバイ</t>
    </rPh>
    <rPh sb="2" eb="4">
      <t>ノウカ</t>
    </rPh>
    <phoneticPr fontId="2"/>
  </si>
  <si>
    <t>三日月1184番地2</t>
    <rPh sb="0" eb="3">
      <t>ミカヅキ</t>
    </rPh>
    <rPh sb="7" eb="9">
      <t>バンチ</t>
    </rPh>
    <phoneticPr fontId="2"/>
  </si>
  <si>
    <t>施設数</t>
    <rPh sb="0" eb="3">
      <t>シセツスウ</t>
    </rPh>
    <phoneticPr fontId="2"/>
  </si>
  <si>
    <t>早瀬1</t>
    <rPh sb="0" eb="2">
      <t>ハヤセ</t>
    </rPh>
    <phoneticPr fontId="2"/>
  </si>
  <si>
    <t>兼業</t>
    <rPh sb="0" eb="2">
      <t>ケンギョウ</t>
    </rPh>
    <phoneticPr fontId="2"/>
  </si>
  <si>
    <t>年次</t>
    <rPh sb="0" eb="2">
      <t>ネンジ</t>
    </rPh>
    <phoneticPr fontId="2"/>
  </si>
  <si>
    <t>下徳久1514番地</t>
    <rPh sb="0" eb="3">
      <t>シモトクサ</t>
    </rPh>
    <rPh sb="7" eb="9">
      <t>バンチ</t>
    </rPh>
    <phoneticPr fontId="2"/>
  </si>
  <si>
    <t>平成２年</t>
    <rPh sb="0" eb="2">
      <t>ヘイセイ</t>
    </rPh>
    <rPh sb="3" eb="4">
      <t>ネン</t>
    </rPh>
    <phoneticPr fontId="2"/>
  </si>
  <si>
    <t>火災件数(件)</t>
    <rPh sb="0" eb="2">
      <t>カサイ</t>
    </rPh>
    <rPh sb="2" eb="4">
      <t>ケンスウ</t>
    </rPh>
    <rPh sb="5" eb="6">
      <t>ケン</t>
    </rPh>
    <phoneticPr fontId="2"/>
  </si>
  <si>
    <t>平成12年</t>
    <rPh sb="0" eb="2">
      <t>ヘイセイ</t>
    </rPh>
    <rPh sb="4" eb="5">
      <t>ネン</t>
    </rPh>
    <phoneticPr fontId="2"/>
  </si>
  <si>
    <t>職員数(人)</t>
    <rPh sb="0" eb="3">
      <t>ショクインスウ</t>
    </rPh>
    <rPh sb="4" eb="5">
      <t>ニン</t>
    </rPh>
    <phoneticPr fontId="2"/>
  </si>
  <si>
    <t>合計</t>
    <rPh sb="0" eb="2">
      <t>ゴウケイ</t>
    </rPh>
    <phoneticPr fontId="2"/>
  </si>
  <si>
    <t>ＲＣ</t>
  </si>
  <si>
    <t>計</t>
    <rPh sb="0" eb="1">
      <t>ケイ</t>
    </rPh>
    <phoneticPr fontId="2"/>
  </si>
  <si>
    <t>サービス業</t>
    <rPh sb="4" eb="5">
      <t>ギョウ</t>
    </rPh>
    <phoneticPr fontId="2"/>
  </si>
  <si>
    <t>その他</t>
    <rPh sb="2" eb="3">
      <t>ホカ</t>
    </rPh>
    <phoneticPr fontId="2"/>
  </si>
  <si>
    <t>X</t>
  </si>
  <si>
    <t>平成8年</t>
    <rPh sb="0" eb="2">
      <t>ヘイセイ</t>
    </rPh>
    <rPh sb="3" eb="4">
      <t>ネン</t>
    </rPh>
    <phoneticPr fontId="2"/>
  </si>
  <si>
    <t>三日月858番地</t>
    <rPh sb="0" eb="3">
      <t>ミカヅキ</t>
    </rPh>
    <rPh sb="6" eb="8">
      <t>バンチ</t>
    </rPh>
    <phoneticPr fontId="2"/>
  </si>
  <si>
    <t>四輪貨物</t>
    <rPh sb="0" eb="2">
      <t>ヨンリン</t>
    </rPh>
    <rPh sb="2" eb="4">
      <t>カモツ</t>
    </rPh>
    <phoneticPr fontId="2"/>
  </si>
  <si>
    <t>3.年齢別人口(5歳階級)</t>
    <rPh sb="2" eb="4">
      <t>ネンレイ</t>
    </rPh>
    <rPh sb="4" eb="5">
      <t>ベツ</t>
    </rPh>
    <rPh sb="5" eb="7">
      <t>ジンコウ</t>
    </rPh>
    <rPh sb="9" eb="10">
      <t>サイ</t>
    </rPh>
    <rPh sb="10" eb="12">
      <t>カイキュウ</t>
    </rPh>
    <phoneticPr fontId="2"/>
  </si>
  <si>
    <t>建物</t>
    <rPh sb="0" eb="2">
      <t>タテモノ</t>
    </rPh>
    <phoneticPr fontId="2"/>
  </si>
  <si>
    <t>人口</t>
    <rPh sb="0" eb="2">
      <t>ジンコウ</t>
    </rPh>
    <phoneticPr fontId="2"/>
  </si>
  <si>
    <t>林野</t>
    <rPh sb="0" eb="2">
      <t>リンヤ</t>
    </rPh>
    <phoneticPr fontId="2"/>
  </si>
  <si>
    <t>町消防団</t>
    <rPh sb="0" eb="1">
      <t>チョウ</t>
    </rPh>
    <rPh sb="1" eb="4">
      <t>ショウボウダン</t>
    </rPh>
    <phoneticPr fontId="2"/>
  </si>
  <si>
    <t>大願寺</t>
  </si>
  <si>
    <t>人身（件）</t>
    <rPh sb="0" eb="2">
      <t>ジンシン</t>
    </rPh>
    <rPh sb="3" eb="4">
      <t>ケン</t>
    </rPh>
    <phoneticPr fontId="2"/>
  </si>
  <si>
    <t>死者数（人）</t>
    <rPh sb="0" eb="3">
      <t>シシャスウ</t>
    </rPh>
    <rPh sb="4" eb="5">
      <t>ニン</t>
    </rPh>
    <phoneticPr fontId="2"/>
  </si>
  <si>
    <t>負傷者数（人）</t>
    <rPh sb="0" eb="3">
      <t>フショウシャ</t>
    </rPh>
    <rPh sb="3" eb="4">
      <t>スウ</t>
    </rPh>
    <rPh sb="5" eb="6">
      <t>ヒト</t>
    </rPh>
    <phoneticPr fontId="2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</si>
  <si>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2"/>
  </si>
  <si>
    <t>皆田</t>
  </si>
  <si>
    <t>令和3年度</t>
    <rPh sb="0" eb="2">
      <t>レイワ</t>
    </rPh>
    <rPh sb="3" eb="5">
      <t>ネンド</t>
    </rPh>
    <phoneticPr fontId="2"/>
  </si>
  <si>
    <t>病床数</t>
    <rPh sb="0" eb="3">
      <t>ビョウショウスウ</t>
    </rPh>
    <phoneticPr fontId="2"/>
  </si>
  <si>
    <t>令和２年</t>
    <rPh sb="0" eb="2">
      <t>レイワ</t>
    </rPh>
    <rPh sb="3" eb="4">
      <t>ネン</t>
    </rPh>
    <phoneticPr fontId="2"/>
  </si>
  <si>
    <t>会議</t>
    <rPh sb="0" eb="2">
      <t>カイギ</t>
    </rPh>
    <phoneticPr fontId="2"/>
  </si>
  <si>
    <t>令和３年</t>
    <rPh sb="0" eb="2">
      <t>レイワ</t>
    </rPh>
    <rPh sb="3" eb="4">
      <t>ネン</t>
    </rPh>
    <phoneticPr fontId="2"/>
  </si>
  <si>
    <t>三ツ尾</t>
    <rPh sb="0" eb="1">
      <t>ミ</t>
    </rPh>
    <rPh sb="2" eb="3">
      <t>オ</t>
    </rPh>
    <phoneticPr fontId="2"/>
  </si>
  <si>
    <t>◇火災発生状況等の推移</t>
    <rPh sb="1" eb="3">
      <t>カサイ</t>
    </rPh>
    <rPh sb="3" eb="5">
      <t>ハッセイ</t>
    </rPh>
    <rPh sb="5" eb="7">
      <t>ジョウキョウ</t>
    </rPh>
    <rPh sb="7" eb="8">
      <t>トウ</t>
    </rPh>
    <rPh sb="9" eb="11">
      <t>スイイ</t>
    </rPh>
    <phoneticPr fontId="2"/>
  </si>
  <si>
    <t>真盛</t>
  </si>
  <si>
    <t>西下野</t>
  </si>
  <si>
    <t>平成27年度</t>
    <rPh sb="0" eb="2">
      <t>ヘイセイ</t>
    </rPh>
    <rPh sb="4" eb="6">
      <t>ネンド</t>
    </rPh>
    <phoneticPr fontId="2"/>
  </si>
  <si>
    <t>入館者数(人)</t>
    <rPh sb="0" eb="3">
      <t>ニュウカンシャ</t>
    </rPh>
    <rPh sb="3" eb="4">
      <t>スウ</t>
    </rPh>
    <rPh sb="5" eb="6">
      <t>ニン</t>
    </rPh>
    <phoneticPr fontId="2"/>
  </si>
  <si>
    <t>◇交通事故発生状況等の推移</t>
    <rPh sb="1" eb="3">
      <t>コウツウ</t>
    </rPh>
    <rPh sb="3" eb="5">
      <t>ジコ</t>
    </rPh>
    <rPh sb="5" eb="7">
      <t>ハッセイ</t>
    </rPh>
    <rPh sb="7" eb="9">
      <t>ジョウキョウ</t>
    </rPh>
    <rPh sb="9" eb="10">
      <t>トウ</t>
    </rPh>
    <rPh sb="11" eb="13">
      <t>スイイ</t>
    </rPh>
    <phoneticPr fontId="2"/>
  </si>
  <si>
    <t>◇ひまわり祭り来場者数</t>
    <rPh sb="5" eb="6">
      <t>マツ</t>
    </rPh>
    <rPh sb="7" eb="10">
      <t>ライジョウシャ</t>
    </rPh>
    <rPh sb="10" eb="11">
      <t>スウ</t>
    </rPh>
    <phoneticPr fontId="2"/>
  </si>
  <si>
    <t>任意</t>
    <rPh sb="0" eb="2">
      <t>ニンイ</t>
    </rPh>
    <phoneticPr fontId="2"/>
  </si>
  <si>
    <t>(単位:人)</t>
    <rPh sb="1" eb="3">
      <t>タンイ</t>
    </rPh>
    <rPh sb="4" eb="5">
      <t>ニン</t>
    </rPh>
    <phoneticPr fontId="2"/>
  </si>
  <si>
    <t>日帰り</t>
    <rPh sb="0" eb="2">
      <t>ヒガエ</t>
    </rPh>
    <phoneticPr fontId="2"/>
  </si>
  <si>
    <t>(単位：千人)</t>
    <rPh sb="1" eb="3">
      <t>タンイ</t>
    </rPh>
    <rPh sb="4" eb="6">
      <t>センニン</t>
    </rPh>
    <phoneticPr fontId="2"/>
  </si>
  <si>
    <t>◇児童数・生徒数等の推移</t>
    <rPh sb="1" eb="3">
      <t>ジドウ</t>
    </rPh>
    <rPh sb="3" eb="4">
      <t>スウ</t>
    </rPh>
    <rPh sb="5" eb="8">
      <t>セイトスウ</t>
    </rPh>
    <rPh sb="8" eb="9">
      <t>トウ</t>
    </rPh>
    <rPh sb="10" eb="12">
      <t>スイイ</t>
    </rPh>
    <phoneticPr fontId="2"/>
  </si>
  <si>
    <t>資料　兵庫県交通事故統計</t>
    <rPh sb="0" eb="2">
      <t>シリョウ</t>
    </rPh>
    <rPh sb="3" eb="6">
      <t>ヒョウゴケン</t>
    </rPh>
    <rPh sb="6" eb="8">
      <t>コウツウ</t>
    </rPh>
    <rPh sb="8" eb="10">
      <t>ジコ</t>
    </rPh>
    <rPh sb="10" eb="12">
      <t>トウケイ</t>
    </rPh>
    <phoneticPr fontId="2"/>
  </si>
  <si>
    <t>奥海</t>
  </si>
  <si>
    <t>商工観光課　調</t>
    <rPh sb="0" eb="2">
      <t>ショウコウ</t>
    </rPh>
    <rPh sb="2" eb="5">
      <t>カンコウカ</t>
    </rPh>
    <rPh sb="6" eb="7">
      <t>シラ</t>
    </rPh>
    <phoneticPr fontId="2"/>
  </si>
  <si>
    <t>※一人当たり額は、各年3月31日現在の額</t>
    <rPh sb="1" eb="3">
      <t>ヒトリ</t>
    </rPh>
    <rPh sb="3" eb="4">
      <t>ア</t>
    </rPh>
    <rPh sb="6" eb="7">
      <t>ガク</t>
    </rPh>
    <rPh sb="9" eb="10">
      <t>カク</t>
    </rPh>
    <rPh sb="10" eb="11">
      <t>ネン</t>
    </rPh>
    <rPh sb="12" eb="13">
      <t>ガツ</t>
    </rPh>
    <rPh sb="15" eb="16">
      <t>ニチ</t>
    </rPh>
    <rPh sb="16" eb="18">
      <t>ゲンザイ</t>
    </rPh>
    <rPh sb="19" eb="20">
      <t>ガク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</si>
  <si>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</si>
  <si>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◇南光自然観察村利用状況</t>
    <rPh sb="1" eb="3">
      <t>ナンコウ</t>
    </rPh>
    <rPh sb="3" eb="5">
      <t>シゼン</t>
    </rPh>
    <rPh sb="5" eb="7">
      <t>カンサツ</t>
    </rPh>
    <rPh sb="7" eb="8">
      <t>ムラ</t>
    </rPh>
    <rPh sb="8" eb="10">
      <t>リヨウ</t>
    </rPh>
    <rPh sb="10" eb="12">
      <t>ジョウキョウ</t>
    </rPh>
    <phoneticPr fontId="2"/>
  </si>
  <si>
    <t>入村者数</t>
    <rPh sb="0" eb="2">
      <t>ニュウソン</t>
    </rPh>
    <rPh sb="2" eb="3">
      <t>シャ</t>
    </rPh>
    <rPh sb="3" eb="4">
      <t>スウ</t>
    </rPh>
    <phoneticPr fontId="2"/>
  </si>
  <si>
    <t>利用区分</t>
    <rPh sb="0" eb="2">
      <t>リヨウ</t>
    </rPh>
    <rPh sb="2" eb="4">
      <t>クブン</t>
    </rPh>
    <phoneticPr fontId="2"/>
  </si>
  <si>
    <t>小学生以上</t>
    <rPh sb="0" eb="3">
      <t>ショウガクセイ</t>
    </rPh>
    <rPh sb="3" eb="5">
      <t>イジョウ</t>
    </rPh>
    <phoneticPr fontId="2"/>
  </si>
  <si>
    <t>栄町</t>
  </si>
  <si>
    <t>平成24年度</t>
    <rPh sb="0" eb="2">
      <t>ヘイセイ</t>
    </rPh>
    <rPh sb="4" eb="6">
      <t>ネンド</t>
    </rPh>
    <phoneticPr fontId="2"/>
  </si>
  <si>
    <t>貸出人数(人)</t>
    <rPh sb="0" eb="2">
      <t>カシダシ</t>
    </rPh>
    <rPh sb="2" eb="4">
      <t>ニンズウ</t>
    </rPh>
    <rPh sb="5" eb="6">
      <t>ニン</t>
    </rPh>
    <phoneticPr fontId="2"/>
  </si>
  <si>
    <t>住民課年金・保険室　調</t>
    <rPh sb="0" eb="3">
      <t>ジュウミンカ</t>
    </rPh>
    <rPh sb="3" eb="5">
      <t>ネンキン</t>
    </rPh>
    <rPh sb="6" eb="8">
      <t>ホケン</t>
    </rPh>
    <rPh sb="8" eb="9">
      <t>シツ</t>
    </rPh>
    <rPh sb="10" eb="11">
      <t>シラベ</t>
    </rPh>
    <phoneticPr fontId="2"/>
  </si>
  <si>
    <t>年度</t>
    <rPh sb="0" eb="2">
      <t>ネンド</t>
    </rPh>
    <phoneticPr fontId="2"/>
  </si>
  <si>
    <t>8.上月歴史資料館</t>
    <rPh sb="2" eb="4">
      <t>コウヅキ</t>
    </rPh>
    <rPh sb="4" eb="6">
      <t>レキシ</t>
    </rPh>
    <rPh sb="6" eb="9">
      <t>シリョウカン</t>
    </rPh>
    <phoneticPr fontId="2"/>
  </si>
  <si>
    <t>◇国勢調査による人口</t>
    <rPh sb="1" eb="3">
      <t>コクセイ</t>
    </rPh>
    <rPh sb="3" eb="5">
      <t>チョウサ</t>
    </rPh>
    <rPh sb="8" eb="10">
      <t>ジンコウ</t>
    </rPh>
    <phoneticPr fontId="2"/>
  </si>
  <si>
    <t>大下り</t>
    <rPh sb="0" eb="2">
      <t>ダイクダ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</si>
  <si>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</si>
  <si>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80～84歳</t>
    <rPh sb="5" eb="6">
      <t>サイ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</si>
  <si>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</si>
  <si>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</si>
  <si>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平成9年</t>
    <rPh sb="0" eb="2">
      <t>ヘイセイ</t>
    </rPh>
    <rPh sb="3" eb="4">
      <t>ネン</t>
    </rPh>
    <phoneticPr fontId="2"/>
  </si>
  <si>
    <t>平成30年度</t>
    <rPh sb="0" eb="2">
      <t>ヘイセイ</t>
    </rPh>
    <rPh sb="4" eb="6">
      <t>ネンド</t>
    </rPh>
    <phoneticPr fontId="2"/>
  </si>
  <si>
    <t>体験施設くるみ</t>
    <rPh sb="0" eb="2">
      <t>タイケン</t>
    </rPh>
    <rPh sb="2" eb="4">
      <t>シセツ</t>
    </rPh>
    <phoneticPr fontId="2"/>
  </si>
  <si>
    <t>令和2年度</t>
    <rPh sb="0" eb="2">
      <t>レイワ</t>
    </rPh>
    <rPh sb="3" eb="5">
      <t>ネンド</t>
    </rPh>
    <phoneticPr fontId="2"/>
  </si>
  <si>
    <t>※各年度3月31日現在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"/>
  </si>
  <si>
    <t>資料　兵庫県観光客動態調査</t>
    <rPh sb="0" eb="2">
      <t>シリョウ</t>
    </rPh>
    <rPh sb="3" eb="6">
      <t>ヒョウゴケン</t>
    </rPh>
    <rPh sb="6" eb="8">
      <t>カンコウ</t>
    </rPh>
    <rPh sb="8" eb="9">
      <t>キャク</t>
    </rPh>
    <rPh sb="9" eb="11">
      <t>ドウタイ</t>
    </rPh>
    <rPh sb="11" eb="13">
      <t>チョウサ</t>
    </rPh>
    <phoneticPr fontId="2"/>
  </si>
  <si>
    <t>4.スピカホール</t>
  </si>
  <si>
    <t>入園児童数</t>
    <rPh sb="0" eb="2">
      <t>ニュウエン</t>
    </rPh>
    <rPh sb="2" eb="4">
      <t>ジドウ</t>
    </rPh>
    <rPh sb="4" eb="5">
      <t>スウ</t>
    </rPh>
    <phoneticPr fontId="2"/>
  </si>
  <si>
    <t>会議室</t>
    <rPh sb="0" eb="3">
      <t>カイギシツ</t>
    </rPh>
    <phoneticPr fontId="2"/>
  </si>
  <si>
    <t>資源化量</t>
    <rPh sb="0" eb="3">
      <t>シゲンカ</t>
    </rPh>
    <rPh sb="3" eb="4">
      <t>リョウ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</si>
  <si>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</si>
  <si>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構造</t>
    <rPh sb="0" eb="2">
      <t>コウゾウ</t>
    </rPh>
    <phoneticPr fontId="2"/>
  </si>
  <si>
    <t>印刷・同関連</t>
    <rPh sb="0" eb="2">
      <t>インサツ</t>
    </rPh>
    <rPh sb="3" eb="4">
      <t>ドウ</t>
    </rPh>
    <rPh sb="4" eb="6">
      <t>カンレン</t>
    </rPh>
    <phoneticPr fontId="2"/>
  </si>
  <si>
    <t>定員(人)</t>
    <rPh sb="0" eb="2">
      <t>テイイン</t>
    </rPh>
    <rPh sb="3" eb="4">
      <t>ニン</t>
    </rPh>
    <phoneticPr fontId="2"/>
  </si>
  <si>
    <t>五反田</t>
    <rPh sb="0" eb="3">
      <t>ゴタンダ</t>
    </rPh>
    <phoneticPr fontId="2"/>
  </si>
  <si>
    <t>◇町営住宅の状況</t>
    <rPh sb="1" eb="3">
      <t>チョウエイ</t>
    </rPh>
    <rPh sb="3" eb="5">
      <t>ジュウタク</t>
    </rPh>
    <rPh sb="6" eb="8">
      <t>ジョウキョウ</t>
    </rPh>
    <phoneticPr fontId="2"/>
  </si>
  <si>
    <t>乃井野</t>
  </si>
  <si>
    <t>平成24年度</t>
    <rPh sb="0" eb="2">
      <t>ヘイセイ</t>
    </rPh>
    <rPh sb="4" eb="5">
      <t>ネン</t>
    </rPh>
    <rPh sb="5" eb="6">
      <t>ド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</si>
  <si>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</si>
  <si>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宅地</t>
    <rPh sb="0" eb="2">
      <t>タクチ</t>
    </rPh>
    <phoneticPr fontId="2"/>
  </si>
  <si>
    <t>麻しん・風しん混合</t>
    <rPh sb="0" eb="1">
      <t>マ</t>
    </rPh>
    <rPh sb="4" eb="5">
      <t>フウ</t>
    </rPh>
    <rPh sb="7" eb="9">
      <t>コンゴウ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</si>
  <si>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</si>
  <si>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二種混合</t>
    <rPh sb="0" eb="2">
      <t>ニシュ</t>
    </rPh>
    <rPh sb="2" eb="4">
      <t>コンゴウ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</si>
  <si>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</si>
  <si>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－</t>
  </si>
  <si>
    <t>平成27年度</t>
    <rPh sb="0" eb="2">
      <t>ヘイセイ</t>
    </rPh>
    <rPh sb="4" eb="5">
      <t>ネン</t>
    </rPh>
    <rPh sb="5" eb="6">
      <t>ド</t>
    </rPh>
    <phoneticPr fontId="2"/>
  </si>
  <si>
    <t>上石井</t>
  </si>
  <si>
    <t>祇園</t>
    <rPh sb="0" eb="2">
      <t>ギオン</t>
    </rPh>
    <phoneticPr fontId="2"/>
  </si>
  <si>
    <t>上月417番地</t>
    <rPh sb="0" eb="2">
      <t>コウヅキ</t>
    </rPh>
    <rPh sb="5" eb="7">
      <t>バンチ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</si>
  <si>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</si>
  <si>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保険税</t>
    <rPh sb="0" eb="2">
      <t>ホケン</t>
    </rPh>
    <rPh sb="2" eb="3">
      <t>ゼイ</t>
    </rPh>
    <phoneticPr fontId="2"/>
  </si>
  <si>
    <t>農業就業人口(自営農業に主として従事した者)</t>
    <rPh sb="0" eb="2">
      <t>ノウギョウ</t>
    </rPh>
    <rPh sb="2" eb="4">
      <t>シュウギョウ</t>
    </rPh>
    <rPh sb="4" eb="6">
      <t>ジンコウ</t>
    </rPh>
    <rPh sb="7" eb="9">
      <t>ジエイ</t>
    </rPh>
    <rPh sb="9" eb="11">
      <t>ノウギョウ</t>
    </rPh>
    <rPh sb="12" eb="13">
      <t>シュ</t>
    </rPh>
    <rPh sb="16" eb="18">
      <t>ジュウジ</t>
    </rPh>
    <rPh sb="20" eb="21">
      <t>モノ</t>
    </rPh>
    <phoneticPr fontId="2"/>
  </si>
  <si>
    <t>歩く</t>
    <rPh sb="0" eb="1">
      <t>アル</t>
    </rPh>
    <phoneticPr fontId="2"/>
  </si>
  <si>
    <t>下徳久</t>
    <rPh sb="0" eb="3">
      <t>シモトクサ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</si>
  <si>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</si>
  <si>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生徒数(人)</t>
    <rPh sb="0" eb="3">
      <t>セイトスウ</t>
    </rPh>
    <rPh sb="4" eb="5">
      <t>ニン</t>
    </rPh>
    <phoneticPr fontId="2"/>
  </si>
  <si>
    <t>日本脳炎</t>
    <rPh sb="0" eb="2">
      <t>ニホン</t>
    </rPh>
    <rPh sb="2" eb="4">
      <t>ノウエン</t>
    </rPh>
    <phoneticPr fontId="2"/>
  </si>
  <si>
    <t>平谷</t>
  </si>
  <si>
    <t>平成30年度</t>
    <rPh sb="0" eb="2">
      <t>ヘイセイ</t>
    </rPh>
    <rPh sb="4" eb="5">
      <t>ネン</t>
    </rPh>
    <rPh sb="5" eb="6">
      <t>ド</t>
    </rPh>
    <phoneticPr fontId="2"/>
  </si>
  <si>
    <t>水痘</t>
    <rPh sb="0" eb="2">
      <t>スイトウ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</si>
  <si>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</si>
  <si>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中町</t>
  </si>
  <si>
    <t>令和元年度</t>
    <rPh sb="0" eb="2">
      <t>レイワ</t>
    </rPh>
    <rPh sb="2" eb="3">
      <t>モト</t>
    </rPh>
    <rPh sb="3" eb="5">
      <t>ネンド</t>
    </rPh>
    <phoneticPr fontId="10"/>
  </si>
  <si>
    <t>真盛1番地</t>
    <rPh sb="0" eb="2">
      <t>サネモリ</t>
    </rPh>
    <rPh sb="3" eb="5">
      <t>バンチ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</si>
  <si>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</si>
  <si>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来場者数</t>
    <rPh sb="0" eb="3">
      <t>ライジョウシャ</t>
    </rPh>
    <rPh sb="3" eb="4">
      <t>スウ</t>
    </rPh>
    <phoneticPr fontId="2"/>
  </si>
  <si>
    <t>※私立幼稚園1園のみ</t>
    <rPh sb="1" eb="3">
      <t>シリツ</t>
    </rPh>
    <rPh sb="3" eb="6">
      <t>ヨウチエン</t>
    </rPh>
    <rPh sb="7" eb="8">
      <t>エン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</si>
  <si>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</si>
  <si>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</si>
  <si>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教育委員会　調</t>
    <rPh sb="0" eb="2">
      <t>キョウイク</t>
    </rPh>
    <rPh sb="2" eb="5">
      <t>イインカイ</t>
    </rPh>
    <rPh sb="6" eb="7">
      <t>シラベ</t>
    </rPh>
    <phoneticPr fontId="2"/>
  </si>
  <si>
    <t>学校数(校)</t>
    <rPh sb="0" eb="2">
      <t>ガッコウ</t>
    </rPh>
    <rPh sb="2" eb="3">
      <t>スウ</t>
    </rPh>
    <rPh sb="4" eb="5">
      <t>コウ</t>
    </rPh>
    <phoneticPr fontId="2"/>
  </si>
  <si>
    <t>開催回数(回)</t>
    <rPh sb="0" eb="2">
      <t>カイサイ</t>
    </rPh>
    <rPh sb="2" eb="4">
      <t>カイスウ</t>
    </rPh>
    <rPh sb="5" eb="6">
      <t>カイ</t>
    </rPh>
    <phoneticPr fontId="2"/>
  </si>
  <si>
    <t>スクール利用(人)</t>
    <rPh sb="4" eb="6">
      <t>リヨウ</t>
    </rPh>
    <rPh sb="7" eb="8">
      <t>ニン</t>
    </rPh>
    <phoneticPr fontId="2"/>
  </si>
  <si>
    <t>米田383番地1</t>
    <rPh sb="0" eb="2">
      <t>ヨネダ</t>
    </rPh>
    <rPh sb="5" eb="7">
      <t>バンチ</t>
    </rPh>
    <phoneticPr fontId="2"/>
  </si>
  <si>
    <t>学級数(クラス)</t>
    <rPh sb="0" eb="2">
      <t>ガッキュウ</t>
    </rPh>
    <rPh sb="2" eb="3">
      <t>スウ</t>
    </rPh>
    <phoneticPr fontId="2"/>
  </si>
  <si>
    <t>教員数(人)</t>
    <rPh sb="0" eb="2">
      <t>キョウイン</t>
    </rPh>
    <rPh sb="2" eb="3">
      <t>スウ</t>
    </rPh>
    <rPh sb="4" eb="5">
      <t>ニン</t>
    </rPh>
    <phoneticPr fontId="2"/>
  </si>
  <si>
    <t>五反田</t>
  </si>
  <si>
    <t>林業</t>
    <rPh sb="0" eb="2">
      <t>リンギョウ</t>
    </rPh>
    <phoneticPr fontId="2"/>
  </si>
  <si>
    <t>処理区域内人口(人)</t>
    <rPh sb="0" eb="2">
      <t>ショリ</t>
    </rPh>
    <rPh sb="2" eb="5">
      <t>クイキナイ</t>
    </rPh>
    <rPh sb="5" eb="7">
      <t>ジンコウ</t>
    </rPh>
    <rPh sb="8" eb="9">
      <t>ヒト</t>
    </rPh>
    <phoneticPr fontId="10"/>
  </si>
  <si>
    <t>児童数(人)</t>
    <rPh sb="0" eb="2">
      <t>ジドウ</t>
    </rPh>
    <rPh sb="2" eb="3">
      <t>スウ</t>
    </rPh>
    <rPh sb="4" eb="5">
      <t>ニン</t>
    </rPh>
    <phoneticPr fontId="2"/>
  </si>
  <si>
    <t>1.幼稚園</t>
    <rPh sb="2" eb="5">
      <t>ヨウチエン</t>
    </rPh>
    <phoneticPr fontId="2"/>
  </si>
  <si>
    <t>2.小学校</t>
    <rPh sb="2" eb="5">
      <t>ショウガッコウ</t>
    </rPh>
    <phoneticPr fontId="2"/>
  </si>
  <si>
    <t>定員（人）</t>
    <rPh sb="0" eb="2">
      <t>テイイン</t>
    </rPh>
    <rPh sb="3" eb="4">
      <t>ニン</t>
    </rPh>
    <phoneticPr fontId="2"/>
  </si>
  <si>
    <t>3.中学校</t>
    <rPh sb="2" eb="5">
      <t>チュウガッコウ</t>
    </rPh>
    <phoneticPr fontId="2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</si>
  <si>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</si>
  <si>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普通科</t>
    <rPh sb="0" eb="3">
      <t>フツウカ</t>
    </rPh>
    <phoneticPr fontId="2"/>
  </si>
  <si>
    <t>肺がん（結核）</t>
    <rPh sb="0" eb="1">
      <t>ハイ</t>
    </rPh>
    <rPh sb="4" eb="6">
      <t>ケッカク</t>
    </rPh>
    <phoneticPr fontId="2"/>
  </si>
  <si>
    <t>農業科学科</t>
    <rPh sb="0" eb="2">
      <t>ノウギョウ</t>
    </rPh>
    <rPh sb="2" eb="4">
      <t>カガク</t>
    </rPh>
    <rPh sb="4" eb="5">
      <t>カ</t>
    </rPh>
    <phoneticPr fontId="2"/>
  </si>
  <si>
    <t>家政科</t>
    <rPh sb="0" eb="3">
      <t>カセイカ</t>
    </rPh>
    <phoneticPr fontId="2"/>
  </si>
  <si>
    <t>本務職員</t>
    <rPh sb="0" eb="4">
      <t>ホンムショクイン</t>
    </rPh>
    <phoneticPr fontId="2"/>
  </si>
  <si>
    <t>福中</t>
    <rPh sb="0" eb="1">
      <t>フク</t>
    </rPh>
    <rPh sb="1" eb="2">
      <t>ナカ</t>
    </rPh>
    <phoneticPr fontId="2"/>
  </si>
  <si>
    <t>非常勤職員</t>
    <rPh sb="0" eb="5">
      <t>ヒジョウキンショクイン</t>
    </rPh>
    <phoneticPr fontId="2"/>
  </si>
  <si>
    <t>ホール外
公園利用者(人)</t>
    <rPh sb="3" eb="4">
      <t>ソト</t>
    </rPh>
    <rPh sb="5" eb="7">
      <t>コウエン</t>
    </rPh>
    <rPh sb="7" eb="9">
      <t>リヨウ</t>
    </rPh>
    <rPh sb="9" eb="10">
      <t>シャ</t>
    </rPh>
    <rPh sb="11" eb="12">
      <t>ニン</t>
    </rPh>
    <phoneticPr fontId="2"/>
  </si>
  <si>
    <t>下徳久上</t>
    <rPh sb="0" eb="3">
      <t>シモトクサ</t>
    </rPh>
    <rPh sb="3" eb="4">
      <t>ウエ</t>
    </rPh>
    <phoneticPr fontId="2"/>
  </si>
  <si>
    <t>口金近</t>
  </si>
  <si>
    <t>グループ用ロッジ</t>
    <rPh sb="4" eb="5">
      <t>ヨウ</t>
    </rPh>
    <phoneticPr fontId="2"/>
  </si>
  <si>
    <t>サービス業(他に分類されないもの）</t>
    <rPh sb="4" eb="5">
      <t>ギョウ</t>
    </rPh>
    <rPh sb="6" eb="7">
      <t>ホカ</t>
    </rPh>
    <rPh sb="8" eb="10">
      <t>ブンルイ</t>
    </rPh>
    <phoneticPr fontId="2"/>
  </si>
  <si>
    <t>※各年5月1日現在の数値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0" eb="12">
      <t>スウチ</t>
    </rPh>
    <phoneticPr fontId="2"/>
  </si>
  <si>
    <t>昭和41年</t>
    <rPh sb="0" eb="2">
      <t>ショウワ</t>
    </rPh>
    <rPh sb="4" eb="5">
      <t>ネン</t>
    </rPh>
    <phoneticPr fontId="2"/>
  </si>
  <si>
    <t>4.高等学校</t>
    <rPh sb="2" eb="4">
      <t>コウトウ</t>
    </rPh>
    <rPh sb="4" eb="6">
      <t>ガッコウ</t>
    </rPh>
    <phoneticPr fontId="2"/>
  </si>
  <si>
    <t>幕山</t>
    <rPh sb="0" eb="1">
      <t>マク</t>
    </rPh>
    <rPh sb="1" eb="2">
      <t>ヤマ</t>
    </rPh>
    <phoneticPr fontId="2"/>
  </si>
  <si>
    <t>佐用高等学校　調</t>
    <rPh sb="0" eb="2">
      <t>サヨウ</t>
    </rPh>
    <rPh sb="2" eb="4">
      <t>コウトウ</t>
    </rPh>
    <rPh sb="4" eb="6">
      <t>ガッコウ</t>
    </rPh>
    <rPh sb="7" eb="8">
      <t>シラベ</t>
    </rPh>
    <phoneticPr fontId="2"/>
  </si>
  <si>
    <t>マリア幼稚園　調</t>
    <rPh sb="3" eb="6">
      <t>ヨウチエン</t>
    </rPh>
    <rPh sb="7" eb="8">
      <t>シラベ</t>
    </rPh>
    <phoneticPr fontId="2"/>
  </si>
  <si>
    <t>1.人口・世帯数</t>
    <rPh sb="2" eb="4">
      <t>ジンコウ</t>
    </rPh>
    <rPh sb="5" eb="8">
      <t>セタイスウ</t>
    </rPh>
    <phoneticPr fontId="2"/>
  </si>
  <si>
    <t>2.医療従事者</t>
    <rPh sb="2" eb="4">
      <t>イリョウ</t>
    </rPh>
    <rPh sb="4" eb="7">
      <t>ジュウジシャ</t>
    </rPh>
    <phoneticPr fontId="2"/>
  </si>
  <si>
    <t>商工観光課　調</t>
    <rPh sb="0" eb="2">
      <t>ショウコウ</t>
    </rPh>
    <rPh sb="2" eb="5">
      <t>カンコウカ</t>
    </rPh>
    <rPh sb="6" eb="7">
      <t>シラベ</t>
    </rPh>
    <phoneticPr fontId="2"/>
  </si>
  <si>
    <t>◇笹ヶ丘荘利用状況</t>
    <rPh sb="1" eb="4">
      <t>ササガオカ</t>
    </rPh>
    <rPh sb="4" eb="5">
      <t>ソウ</t>
    </rPh>
    <rPh sb="5" eb="7">
      <t>リヨウ</t>
    </rPh>
    <rPh sb="7" eb="9">
      <t>ジョウキョウ</t>
    </rPh>
    <phoneticPr fontId="2"/>
  </si>
  <si>
    <t>食事</t>
    <rPh sb="0" eb="2">
      <t>ショクジ</t>
    </rPh>
    <phoneticPr fontId="2"/>
  </si>
  <si>
    <t>淀</t>
  </si>
  <si>
    <t>うち普通車</t>
    <rPh sb="2" eb="5">
      <t>フツウシャ</t>
    </rPh>
    <phoneticPr fontId="2"/>
  </si>
  <si>
    <t>大人</t>
    <rPh sb="0" eb="2">
      <t>オトナ</t>
    </rPh>
    <phoneticPr fontId="2"/>
  </si>
  <si>
    <t>笹ヶ丘荘</t>
    <rPh sb="0" eb="3">
      <t>ササガオカ</t>
    </rPh>
    <rPh sb="3" eb="4">
      <t>ソウ</t>
    </rPh>
    <phoneticPr fontId="2"/>
  </si>
  <si>
    <t>交流会館どんぐり</t>
    <rPh sb="0" eb="2">
      <t>コウリュウ</t>
    </rPh>
    <rPh sb="2" eb="4">
      <t>カイカン</t>
    </rPh>
    <phoneticPr fontId="2"/>
  </si>
  <si>
    <t>宴会</t>
    <rPh sb="0" eb="2">
      <t>エンカイ</t>
    </rPh>
    <phoneticPr fontId="2"/>
  </si>
  <si>
    <t>入浴</t>
    <rPh sb="0" eb="2">
      <t>ニュウヨク</t>
    </rPh>
    <phoneticPr fontId="2"/>
  </si>
  <si>
    <t>◇道路状況</t>
    <rPh sb="1" eb="3">
      <t>ドウロ</t>
    </rPh>
    <rPh sb="3" eb="5">
      <t>ジョウキョウ</t>
    </rPh>
    <phoneticPr fontId="2"/>
  </si>
  <si>
    <t>佐用3244番番地</t>
    <rPh sb="0" eb="2">
      <t>サヨウ</t>
    </rPh>
    <rPh sb="6" eb="7">
      <t>バン</t>
    </rPh>
    <rPh sb="7" eb="9">
      <t>バンチ</t>
    </rPh>
    <phoneticPr fontId="2"/>
  </si>
  <si>
    <t>柴谷</t>
    <rPh sb="0" eb="2">
      <t>シバタニ</t>
    </rPh>
    <phoneticPr fontId="2"/>
  </si>
  <si>
    <t>人　　口</t>
    <rPh sb="0" eb="1">
      <t>ヒト</t>
    </rPh>
    <rPh sb="3" eb="4">
      <t>クチ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</si>
  <si>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</si>
  <si>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路線数</t>
    <rPh sb="0" eb="2">
      <t>ロセン</t>
    </rPh>
    <rPh sb="2" eb="3">
      <t>スウ</t>
    </rPh>
    <phoneticPr fontId="2"/>
  </si>
  <si>
    <t>三日月</t>
  </si>
  <si>
    <t>町道</t>
    <rPh sb="0" eb="2">
      <t>チョウドウ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</si>
  <si>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</si>
  <si>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</si>
  <si>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その他</t>
    <rPh sb="2" eb="3">
      <t>タ</t>
    </rPh>
    <phoneticPr fontId="2"/>
  </si>
  <si>
    <t>町内総延長(m)</t>
    <rPh sb="0" eb="2">
      <t>チョウナイ</t>
    </rPh>
    <rPh sb="2" eb="5">
      <t>ソウエンチョウ</t>
    </rPh>
    <phoneticPr fontId="2"/>
  </si>
  <si>
    <t>舗装率(%)</t>
    <rPh sb="0" eb="2">
      <t>ホソウ</t>
    </rPh>
    <rPh sb="2" eb="3">
      <t>リツ</t>
    </rPh>
    <phoneticPr fontId="2"/>
  </si>
  <si>
    <t>佐用991番地6</t>
    <rPh sb="0" eb="2">
      <t>サヨウ</t>
    </rPh>
    <rPh sb="5" eb="7">
      <t>バンチ</t>
    </rPh>
    <phoneticPr fontId="2"/>
  </si>
  <si>
    <t>繊維</t>
    <rPh sb="0" eb="2">
      <t>センイ</t>
    </rPh>
    <phoneticPr fontId="2"/>
  </si>
  <si>
    <t>健康福祉課　調</t>
    <rPh sb="0" eb="2">
      <t>ケンコウ</t>
    </rPh>
    <rPh sb="2" eb="5">
      <t>フクシカ</t>
    </rPh>
    <rPh sb="6" eb="7">
      <t>シラベ</t>
    </rPh>
    <phoneticPr fontId="2"/>
  </si>
  <si>
    <t>駅前</t>
  </si>
  <si>
    <t>改良延長(m)</t>
    <rPh sb="0" eb="2">
      <t>カイリョウ</t>
    </rPh>
    <rPh sb="2" eb="4">
      <t>エンチョウ</t>
    </rPh>
    <phoneticPr fontId="2"/>
  </si>
  <si>
    <t>4.林家数</t>
    <rPh sb="2" eb="4">
      <t>リンカ</t>
    </rPh>
    <rPh sb="4" eb="5">
      <t>スウ</t>
    </rPh>
    <phoneticPr fontId="2"/>
  </si>
  <si>
    <t>住民基本台帳</t>
    <rPh sb="0" eb="2">
      <t>ジュウミン</t>
    </rPh>
    <rPh sb="2" eb="4">
      <t>キホン</t>
    </rPh>
    <rPh sb="4" eb="6">
      <t>ダイチョウ</t>
    </rPh>
    <phoneticPr fontId="2"/>
  </si>
  <si>
    <t>建設課　調</t>
    <rPh sb="0" eb="3">
      <t>ケンセツカ</t>
    </rPh>
    <rPh sb="4" eb="5">
      <t>シラベ</t>
    </rPh>
    <phoneticPr fontId="2"/>
  </si>
  <si>
    <t>◇各種施設利用状況</t>
    <rPh sb="1" eb="3">
      <t>カクシュ</t>
    </rPh>
    <rPh sb="3" eb="5">
      <t>シセツ</t>
    </rPh>
    <rPh sb="5" eb="7">
      <t>リヨウ</t>
    </rPh>
    <rPh sb="7" eb="9">
      <t>ジョウキョウ</t>
    </rPh>
    <phoneticPr fontId="2"/>
  </si>
  <si>
    <t>円光寺</t>
  </si>
  <si>
    <t>開館日数
(日)</t>
    <rPh sb="0" eb="2">
      <t>カイカン</t>
    </rPh>
    <rPh sb="2" eb="4">
      <t>ニッスウ</t>
    </rPh>
    <rPh sb="6" eb="7">
      <t>ニチ</t>
    </rPh>
    <phoneticPr fontId="2"/>
  </si>
  <si>
    <t>貸出数
(冊)</t>
    <rPh sb="0" eb="2">
      <t>カシダシ</t>
    </rPh>
    <rPh sb="2" eb="3">
      <t>スウ</t>
    </rPh>
    <rPh sb="5" eb="6">
      <t>サツ</t>
    </rPh>
    <phoneticPr fontId="2"/>
  </si>
  <si>
    <t>トレーニングルーム</t>
  </si>
  <si>
    <t>60～64歳</t>
    <rPh sb="5" eb="6">
      <t>サイ</t>
    </rPh>
    <phoneticPr fontId="2"/>
  </si>
  <si>
    <t>蔵書数
(冊)</t>
    <rPh sb="0" eb="2">
      <t>ゾウショ</t>
    </rPh>
    <rPh sb="2" eb="3">
      <t>スウ</t>
    </rPh>
    <rPh sb="5" eb="6">
      <t>サツ</t>
    </rPh>
    <phoneticPr fontId="2"/>
  </si>
  <si>
    <t>水洗化人口(人)</t>
    <rPh sb="0" eb="3">
      <t>スイセンカ</t>
    </rPh>
    <rPh sb="3" eb="5">
      <t>ジンコウ</t>
    </rPh>
    <rPh sb="6" eb="7">
      <t>ヒト</t>
    </rPh>
    <phoneticPr fontId="10"/>
  </si>
  <si>
    <t>佐用町立図書館　調</t>
    <rPh sb="0" eb="3">
      <t>サヨウチョウ</t>
    </rPh>
    <rPh sb="3" eb="4">
      <t>リツ</t>
    </rPh>
    <rPh sb="4" eb="7">
      <t>トショカン</t>
    </rPh>
    <rPh sb="8" eb="9">
      <t>シラベ</t>
    </rPh>
    <phoneticPr fontId="2"/>
  </si>
  <si>
    <t>情報通信業</t>
    <rPh sb="0" eb="2">
      <t>ジョウホウ</t>
    </rPh>
    <rPh sb="2" eb="5">
      <t>ツウシンギョウ</t>
    </rPh>
    <phoneticPr fontId="2"/>
  </si>
  <si>
    <t>令和3年度</t>
    <rPh sb="0" eb="2">
      <t>レイワ</t>
    </rPh>
    <rPh sb="3" eb="5">
      <t>ネンド</t>
    </rPh>
    <phoneticPr fontId="10"/>
  </si>
  <si>
    <t>35～39歳</t>
    <rPh sb="5" eb="6">
      <t>サイ</t>
    </rPh>
    <phoneticPr fontId="2"/>
  </si>
  <si>
    <t>一般利用(人)</t>
    <rPh sb="0" eb="2">
      <t>イッパン</t>
    </rPh>
    <rPh sb="2" eb="4">
      <t>リヨウ</t>
    </rPh>
    <rPh sb="5" eb="6">
      <t>ニン</t>
    </rPh>
    <phoneticPr fontId="2"/>
  </si>
  <si>
    <t>天文台
来場者数
(人)</t>
    <rPh sb="0" eb="3">
      <t>テンモンダイ</t>
    </rPh>
    <rPh sb="4" eb="7">
      <t>ライジョウシャ</t>
    </rPh>
    <rPh sb="7" eb="8">
      <t>スウ</t>
    </rPh>
    <rPh sb="10" eb="11">
      <t>ニン</t>
    </rPh>
    <phoneticPr fontId="2"/>
  </si>
  <si>
    <t>選手(人)</t>
    <rPh sb="0" eb="2">
      <t>センシュ</t>
    </rPh>
    <rPh sb="3" eb="4">
      <t>ニン</t>
    </rPh>
    <phoneticPr fontId="2"/>
  </si>
  <si>
    <t>口長谷</t>
  </si>
  <si>
    <t>ポリオ(不活化)</t>
    <rPh sb="4" eb="5">
      <t>フ</t>
    </rPh>
    <rPh sb="5" eb="7">
      <t>カツカ</t>
    </rPh>
    <phoneticPr fontId="2"/>
  </si>
  <si>
    <t>中学生以下</t>
    <rPh sb="0" eb="3">
      <t>チュウガクセイ</t>
    </rPh>
    <rPh sb="3" eb="5">
      <t>イカ</t>
    </rPh>
    <phoneticPr fontId="2"/>
  </si>
  <si>
    <r>
      <t xml:space="preserve">中学生以下
</t>
    </r>
    <r>
      <rPr>
        <sz val="6"/>
        <color theme="1"/>
        <rFont val="游ゴシック"/>
        <family val="3"/>
        <charset val="128"/>
      </rPr>
      <t>(泳ぐコースのみ)</t>
    </r>
    <rPh sb="0" eb="3">
      <t>チュウガクセイ</t>
    </rPh>
    <rPh sb="3" eb="5">
      <t>イカ</t>
    </rPh>
    <rPh sb="7" eb="8">
      <t>オヨ</t>
    </rPh>
    <phoneticPr fontId="2"/>
  </si>
  <si>
    <t>資料　工業統計調査・経済センサス-活動調査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2"/>
  </si>
  <si>
    <t>アクアビクス</t>
  </si>
  <si>
    <t>有収水量(㎥)</t>
    <rPh sb="0" eb="2">
      <t>ユウシュウ</t>
    </rPh>
    <rPh sb="2" eb="4">
      <t>スイリョウ</t>
    </rPh>
    <phoneticPr fontId="2"/>
  </si>
  <si>
    <t>1.さよう文化情報センター</t>
    <rPh sb="5" eb="7">
      <t>ブンカ</t>
    </rPh>
    <rPh sb="7" eb="9">
      <t>ジョウホウ</t>
    </rPh>
    <phoneticPr fontId="2"/>
  </si>
  <si>
    <t>生涯学習課　調</t>
    <rPh sb="0" eb="5">
      <t>ショウガイガクシュウカ</t>
    </rPh>
    <rPh sb="6" eb="7">
      <t>シラベ</t>
    </rPh>
    <phoneticPr fontId="2"/>
  </si>
  <si>
    <t>上月283番地</t>
    <rPh sb="0" eb="2">
      <t>コウヅキ</t>
    </rPh>
    <rPh sb="5" eb="7">
      <t>バンチ</t>
    </rPh>
    <phoneticPr fontId="2"/>
  </si>
  <si>
    <t>一般利用</t>
    <rPh sb="0" eb="2">
      <t>イッパン</t>
    </rPh>
    <rPh sb="2" eb="4">
      <t>リヨウ</t>
    </rPh>
    <phoneticPr fontId="2"/>
  </si>
  <si>
    <t>福吉</t>
  </si>
  <si>
    <t>町主催イベント</t>
    <rPh sb="0" eb="1">
      <t>マチ</t>
    </rPh>
    <rPh sb="1" eb="3">
      <t>シュサイ</t>
    </rPh>
    <phoneticPr fontId="2"/>
  </si>
  <si>
    <t>非営利</t>
    <rPh sb="0" eb="3">
      <t>ヒエイリ</t>
    </rPh>
    <phoneticPr fontId="2"/>
  </si>
  <si>
    <t>櫛田</t>
  </si>
  <si>
    <t>ポリオ(生)</t>
    <rPh sb="4" eb="5">
      <t>ナマ</t>
    </rPh>
    <phoneticPr fontId="2"/>
  </si>
  <si>
    <t>営利</t>
    <rPh sb="0" eb="2">
      <t>エイリ</t>
    </rPh>
    <phoneticPr fontId="2"/>
  </si>
  <si>
    <t>準備・リハーサル</t>
    <rPh sb="0" eb="2">
      <t>ジュンビ</t>
    </rPh>
    <phoneticPr fontId="2"/>
  </si>
  <si>
    <t>来場者数(人)</t>
    <rPh sb="0" eb="3">
      <t>ライジョウシャ</t>
    </rPh>
    <rPh sb="3" eb="4">
      <t>スウ</t>
    </rPh>
    <rPh sb="5" eb="6">
      <t>ニン</t>
    </rPh>
    <phoneticPr fontId="2"/>
  </si>
  <si>
    <t>利用回数(回)</t>
    <rPh sb="0" eb="2">
      <t>リヨウ</t>
    </rPh>
    <rPh sb="2" eb="4">
      <t>カイスウ</t>
    </rPh>
    <rPh sb="5" eb="6">
      <t>カイ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</si>
  <si>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</si>
  <si>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利用人数(人)</t>
    <rPh sb="0" eb="2">
      <t>リヨウ</t>
    </rPh>
    <rPh sb="2" eb="4">
      <t>ニンズウ</t>
    </rPh>
    <rPh sb="5" eb="6">
      <t>ニン</t>
    </rPh>
    <phoneticPr fontId="2"/>
  </si>
  <si>
    <t>上長尾</t>
  </si>
  <si>
    <t>金融業、保険業</t>
    <rPh sb="0" eb="3">
      <t>キンユウギョウ</t>
    </rPh>
    <rPh sb="4" eb="7">
      <t>ホケンギョウ</t>
    </rPh>
    <phoneticPr fontId="2"/>
  </si>
  <si>
    <t>ホール見学者(人)</t>
    <rPh sb="3" eb="5">
      <t>ケンガク</t>
    </rPh>
    <rPh sb="5" eb="6">
      <t>シャ</t>
    </rPh>
    <rPh sb="7" eb="8">
      <t>ニン</t>
    </rPh>
    <phoneticPr fontId="2"/>
  </si>
  <si>
    <t>力万518番地</t>
    <rPh sb="0" eb="2">
      <t>リキマン</t>
    </rPh>
    <rPh sb="5" eb="7">
      <t>バンチ</t>
    </rPh>
    <phoneticPr fontId="2"/>
  </si>
  <si>
    <t>病院</t>
    <rPh sb="0" eb="2">
      <t>ビョウイン</t>
    </rPh>
    <phoneticPr fontId="2"/>
  </si>
  <si>
    <t>大畠</t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</si>
  <si>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</si>
  <si>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武道場</t>
    <rPh sb="0" eb="3">
      <t>ブドウジョウ</t>
    </rPh>
    <phoneticPr fontId="2"/>
  </si>
  <si>
    <t>小児肺炎球菌</t>
    <rPh sb="0" eb="2">
      <t>ショウニ</t>
    </rPh>
    <rPh sb="2" eb="4">
      <t>ハイエン</t>
    </rPh>
    <rPh sb="4" eb="6">
      <t>キュウキン</t>
    </rPh>
    <phoneticPr fontId="2"/>
  </si>
  <si>
    <t>受診件数</t>
    <rPh sb="0" eb="2">
      <t>ジュシン</t>
    </rPh>
    <rPh sb="2" eb="4">
      <t>ケンスウ</t>
    </rPh>
    <phoneticPr fontId="2"/>
  </si>
  <si>
    <t>開館日数(日)</t>
    <rPh sb="0" eb="2">
      <t>カイカン</t>
    </rPh>
    <rPh sb="2" eb="4">
      <t>ニッスウ</t>
    </rPh>
    <rPh sb="5" eb="6">
      <t>ヒ</t>
    </rPh>
    <phoneticPr fontId="2"/>
  </si>
  <si>
    <t>被保険者数（人）</t>
    <rPh sb="0" eb="4">
      <t>ヒホケンシャ</t>
    </rPh>
    <rPh sb="4" eb="5">
      <t>スウ</t>
    </rPh>
    <rPh sb="6" eb="7">
      <t>ニン</t>
    </rPh>
    <phoneticPr fontId="2"/>
  </si>
  <si>
    <t>アリーナ</t>
  </si>
  <si>
    <t>ミーティングルーム</t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</si>
  <si>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2"/>
  </si>
  <si>
    <t>グラウンド</t>
  </si>
  <si>
    <t>多賀</t>
  </si>
  <si>
    <t>利用者数(人)</t>
    <rPh sb="0" eb="2">
      <t>リヨウ</t>
    </rPh>
    <rPh sb="2" eb="3">
      <t>シャ</t>
    </rPh>
    <rPh sb="3" eb="4">
      <t>スウ</t>
    </rPh>
    <rPh sb="5" eb="6">
      <t>ニン</t>
    </rPh>
    <phoneticPr fontId="2"/>
  </si>
  <si>
    <t>2.図書館</t>
    <rPh sb="2" eb="5">
      <t>トショカン</t>
    </rPh>
    <phoneticPr fontId="2"/>
  </si>
  <si>
    <t>◇農林業</t>
    <rPh sb="1" eb="4">
      <t>ノウリンギョウ</t>
    </rPh>
    <phoneticPr fontId="2"/>
  </si>
  <si>
    <t>3.町民プールあめんぼ</t>
    <rPh sb="2" eb="4">
      <t>チョウミン</t>
    </rPh>
    <phoneticPr fontId="2"/>
  </si>
  <si>
    <t>小山</t>
  </si>
  <si>
    <t>5.上月体育館</t>
    <rPh sb="2" eb="4">
      <t>コウヅキ</t>
    </rPh>
    <rPh sb="4" eb="7">
      <t>タイイクカン</t>
    </rPh>
    <phoneticPr fontId="2"/>
  </si>
  <si>
    <t>ホール</t>
  </si>
  <si>
    <t>久崎第1</t>
    <rPh sb="0" eb="2">
      <t>クザキ</t>
    </rPh>
    <rPh sb="2" eb="3">
      <t>ダイ</t>
    </rPh>
    <phoneticPr fontId="2"/>
  </si>
  <si>
    <t>面積</t>
    <rPh sb="0" eb="2">
      <t>メンセキ</t>
    </rPh>
    <phoneticPr fontId="2"/>
  </si>
  <si>
    <t>舞台のみ</t>
    <rPh sb="0" eb="2">
      <t>ブタイ</t>
    </rPh>
    <phoneticPr fontId="2"/>
  </si>
  <si>
    <t>光都</t>
    <rPh sb="0" eb="1">
      <t>ヒカリ</t>
    </rPh>
    <rPh sb="1" eb="2">
      <t>ミヤコ</t>
    </rPh>
    <phoneticPr fontId="2"/>
  </si>
  <si>
    <t>楽屋</t>
    <rPh sb="0" eb="2">
      <t>ガクヤ</t>
    </rPh>
    <phoneticPr fontId="2"/>
  </si>
  <si>
    <t>資料　兵庫県統計書</t>
    <rPh sb="0" eb="2">
      <t>シリョウ</t>
    </rPh>
    <rPh sb="3" eb="6">
      <t>ヒョウゴケン</t>
    </rPh>
    <rPh sb="6" eb="9">
      <t>トウケイショ</t>
    </rPh>
    <phoneticPr fontId="2"/>
  </si>
  <si>
    <t>大船</t>
  </si>
  <si>
    <t>リハーサル室</t>
    <rPh sb="5" eb="6">
      <t>シツ</t>
    </rPh>
    <phoneticPr fontId="2"/>
  </si>
  <si>
    <t>町主催イベント</t>
    <rPh sb="0" eb="1">
      <t>チョウ</t>
    </rPh>
    <rPh sb="1" eb="3">
      <t>シュサイ</t>
    </rPh>
    <phoneticPr fontId="2"/>
  </si>
  <si>
    <t>(単位:件)</t>
    <rPh sb="1" eb="3">
      <t>タンイ</t>
    </rPh>
    <rPh sb="4" eb="5">
      <t>ケン</t>
    </rPh>
    <phoneticPr fontId="2"/>
  </si>
  <si>
    <t>佐用消防署
署員数(人)</t>
    <rPh sb="0" eb="2">
      <t>サヨウ</t>
    </rPh>
    <rPh sb="2" eb="5">
      <t>ショウボウショ</t>
    </rPh>
    <rPh sb="6" eb="8">
      <t>ショイン</t>
    </rPh>
    <rPh sb="8" eb="9">
      <t>スウ</t>
    </rPh>
    <rPh sb="10" eb="11">
      <t>ニン</t>
    </rPh>
    <phoneticPr fontId="2"/>
  </si>
  <si>
    <t>団員数(実員）(人)</t>
    <rPh sb="0" eb="1">
      <t>ダン</t>
    </rPh>
    <rPh sb="1" eb="2">
      <t>イン</t>
    </rPh>
    <rPh sb="2" eb="3">
      <t>スウ</t>
    </rPh>
    <rPh sb="4" eb="6">
      <t>ジツイン</t>
    </rPh>
    <rPh sb="8" eb="9">
      <t>ニン</t>
    </rPh>
    <phoneticPr fontId="2"/>
  </si>
  <si>
    <t>分団数(団)</t>
    <rPh sb="0" eb="2">
      <t>ブンダン</t>
    </rPh>
    <rPh sb="2" eb="3">
      <t>スウ</t>
    </rPh>
    <rPh sb="4" eb="5">
      <t>ダン</t>
    </rPh>
    <phoneticPr fontId="2"/>
  </si>
  <si>
    <t>クラス数(クラス)</t>
    <rPh sb="3" eb="4">
      <t>スウ</t>
    </rPh>
    <phoneticPr fontId="2"/>
  </si>
  <si>
    <t>上町</t>
  </si>
  <si>
    <t>7.平福郷土館</t>
    <rPh sb="2" eb="4">
      <t>ヒラフク</t>
    </rPh>
    <rPh sb="4" eb="6">
      <t>キョウド</t>
    </rPh>
    <rPh sb="6" eb="7">
      <t>カン</t>
    </rPh>
    <phoneticPr fontId="2"/>
  </si>
  <si>
    <t>農業・林業</t>
    <rPh sb="0" eb="2">
      <t>ノウギョウ</t>
    </rPh>
    <rPh sb="3" eb="5">
      <t>リンギョウ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</si>
  <si>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</si>
  <si>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9.三日月藩乃井野陣屋館</t>
    <rPh sb="2" eb="5">
      <t>ミカヅキ</t>
    </rPh>
    <rPh sb="5" eb="6">
      <t>ハン</t>
    </rPh>
    <rPh sb="6" eb="9">
      <t>ノイノ</t>
    </rPh>
    <rPh sb="9" eb="11">
      <t>ジンヤ</t>
    </rPh>
    <rPh sb="11" eb="12">
      <t>カン</t>
    </rPh>
    <phoneticPr fontId="2"/>
  </si>
  <si>
    <t>10.佐用町立昆虫館</t>
    <rPh sb="3" eb="6">
      <t>サヨウチョウ</t>
    </rPh>
    <rPh sb="6" eb="7">
      <t>リツ</t>
    </rPh>
    <rPh sb="7" eb="9">
      <t>コンチュウ</t>
    </rPh>
    <rPh sb="9" eb="10">
      <t>カン</t>
    </rPh>
    <phoneticPr fontId="2"/>
  </si>
  <si>
    <t>令和元年度</t>
    <rPh sb="0" eb="1">
      <t>レイ</t>
    </rPh>
    <rPh sb="1" eb="2">
      <t>カズ</t>
    </rPh>
    <rPh sb="2" eb="4">
      <t>ガンネン</t>
    </rPh>
    <rPh sb="4" eb="5">
      <t>ド</t>
    </rPh>
    <phoneticPr fontId="2"/>
  </si>
  <si>
    <t>◇住民基本台帳による人口　人口・世帯数(自然・社会増減の状況)</t>
    <rPh sb="1" eb="3">
      <t>ジュウミン</t>
    </rPh>
    <rPh sb="3" eb="5">
      <t>キホン</t>
    </rPh>
    <rPh sb="5" eb="7">
      <t>ダイチョウ</t>
    </rPh>
    <rPh sb="10" eb="12">
      <t>ジンコウ</t>
    </rPh>
    <rPh sb="13" eb="15">
      <t>ジンコウ</t>
    </rPh>
    <rPh sb="16" eb="19">
      <t>セタイスウ</t>
    </rPh>
    <rPh sb="20" eb="22">
      <t>シゼン</t>
    </rPh>
    <rPh sb="23" eb="25">
      <t>シャカイ</t>
    </rPh>
    <rPh sb="25" eb="27">
      <t>ゾウゲン</t>
    </rPh>
    <rPh sb="28" eb="30">
      <t>ジョウキョウ</t>
    </rPh>
    <phoneticPr fontId="2"/>
  </si>
  <si>
    <t>※給水人口・給水戸数は、毎年3月31日現在の数値</t>
    <rPh sb="1" eb="3">
      <t>キュウスイ</t>
    </rPh>
    <rPh sb="3" eb="5">
      <t>ジンコウ</t>
    </rPh>
    <rPh sb="6" eb="8">
      <t>キュウスイ</t>
    </rPh>
    <rPh sb="8" eb="10">
      <t>コスウ</t>
    </rPh>
    <rPh sb="12" eb="14">
      <t>マイトシ</t>
    </rPh>
    <rPh sb="15" eb="16">
      <t>ガツ</t>
    </rPh>
    <rPh sb="18" eb="19">
      <t>ニチ</t>
    </rPh>
    <rPh sb="19" eb="21">
      <t>ゲンザイ</t>
    </rPh>
    <rPh sb="22" eb="24">
      <t>スウチ</t>
    </rPh>
    <phoneticPr fontId="2"/>
  </si>
  <si>
    <t>総数</t>
    <rPh sb="0" eb="2">
      <t>ソウスウ</t>
    </rPh>
    <phoneticPr fontId="2"/>
  </si>
  <si>
    <t>※給水量・有収水量は、4月～翌3月までの累計</t>
    <rPh sb="1" eb="3">
      <t>キュウスイ</t>
    </rPh>
    <rPh sb="3" eb="4">
      <t>リョウ</t>
    </rPh>
    <rPh sb="5" eb="7">
      <t>ユウシュウ</t>
    </rPh>
    <rPh sb="7" eb="9">
      <t>スイリョウ</t>
    </rPh>
    <rPh sb="12" eb="13">
      <t>ガツ</t>
    </rPh>
    <rPh sb="14" eb="15">
      <t>ヨク</t>
    </rPh>
    <rPh sb="16" eb="17">
      <t>ガツ</t>
    </rPh>
    <rPh sb="20" eb="22">
      <t>ルイケイ</t>
    </rPh>
    <phoneticPr fontId="2"/>
  </si>
  <si>
    <t>家具・装備品</t>
    <rPh sb="0" eb="2">
      <t>カグ</t>
    </rPh>
    <rPh sb="3" eb="6">
      <t>ソウビヒン</t>
    </rPh>
    <phoneticPr fontId="2"/>
  </si>
  <si>
    <t>上下水道課　調</t>
    <rPh sb="0" eb="2">
      <t>ジョウゲ</t>
    </rPh>
    <rPh sb="2" eb="5">
      <t>スイドウカ</t>
    </rPh>
    <rPh sb="6" eb="7">
      <t>シラベ</t>
    </rPh>
    <phoneticPr fontId="2"/>
  </si>
  <si>
    <t>給水人口(人)</t>
    <rPh sb="0" eb="2">
      <t>キュウスイ</t>
    </rPh>
    <rPh sb="2" eb="4">
      <t>ジンコウ</t>
    </rPh>
    <rPh sb="5" eb="6">
      <t>ニン</t>
    </rPh>
    <phoneticPr fontId="2"/>
  </si>
  <si>
    <t>平成28年度</t>
    <rPh sb="0" eb="2">
      <t>ヘイセイ</t>
    </rPh>
    <rPh sb="4" eb="6">
      <t>ネンド</t>
    </rPh>
    <phoneticPr fontId="10"/>
  </si>
  <si>
    <t>給水戸数(戸)</t>
    <rPh sb="0" eb="2">
      <t>キュウスイ</t>
    </rPh>
    <rPh sb="2" eb="4">
      <t>コスウ</t>
    </rPh>
    <rPh sb="5" eb="6">
      <t>コ</t>
    </rPh>
    <phoneticPr fontId="2"/>
  </si>
  <si>
    <t>福澤</t>
    <rPh sb="0" eb="2">
      <t>フクサワ</t>
    </rPh>
    <phoneticPr fontId="2"/>
  </si>
  <si>
    <t>給水量(㎥)</t>
    <rPh sb="0" eb="2">
      <t>キュウスイ</t>
    </rPh>
    <rPh sb="2" eb="3">
      <t>リョウ</t>
    </rPh>
    <phoneticPr fontId="2"/>
  </si>
  <si>
    <t>付加年金加入者(人)</t>
    <rPh sb="0" eb="4">
      <t>フカネンキン</t>
    </rPh>
    <rPh sb="4" eb="7">
      <t>カニュウシャ</t>
    </rPh>
    <rPh sb="8" eb="9">
      <t>ニン</t>
    </rPh>
    <phoneticPr fontId="2"/>
  </si>
  <si>
    <t>有収率(％)</t>
    <rPh sb="0" eb="2">
      <t>ユウシュウ</t>
    </rPh>
    <rPh sb="2" eb="3">
      <t>リツ</t>
    </rPh>
    <phoneticPr fontId="2"/>
  </si>
  <si>
    <t>平福528番地1</t>
    <rPh sb="0" eb="2">
      <t>ヒラフク</t>
    </rPh>
    <rPh sb="5" eb="7">
      <t>バンチ</t>
    </rPh>
    <phoneticPr fontId="2"/>
  </si>
  <si>
    <t>x</t>
  </si>
  <si>
    <t>末包</t>
  </si>
  <si>
    <t>東中山</t>
  </si>
  <si>
    <t>平成24年度</t>
    <rPh sb="0" eb="2">
      <t>ヘイセイ</t>
    </rPh>
    <rPh sb="4" eb="6">
      <t>ネンド</t>
    </rPh>
    <phoneticPr fontId="10"/>
  </si>
  <si>
    <t>乳がん</t>
    <rPh sb="0" eb="1">
      <t>ニュウ</t>
    </rPh>
    <phoneticPr fontId="2"/>
  </si>
  <si>
    <t>骨粗しょう症</t>
    <rPh sb="0" eb="6">
      <t>コツソショウショウ</t>
    </rPh>
    <phoneticPr fontId="2"/>
  </si>
  <si>
    <t>平成25年度</t>
    <rPh sb="0" eb="2">
      <t>ヘイセイ</t>
    </rPh>
    <rPh sb="4" eb="6">
      <t>ネンド</t>
    </rPh>
    <phoneticPr fontId="10"/>
  </si>
  <si>
    <t>平成26年度</t>
    <rPh sb="0" eb="2">
      <t>ヘイセイ</t>
    </rPh>
    <rPh sb="4" eb="6">
      <t>ネンド</t>
    </rPh>
    <phoneticPr fontId="10"/>
  </si>
  <si>
    <t>金屋</t>
  </si>
  <si>
    <t>平松</t>
  </si>
  <si>
    <t>平成29年度</t>
    <rPh sb="0" eb="2">
      <t>ヘイセイ</t>
    </rPh>
    <rPh sb="4" eb="6">
      <t>ネンド</t>
    </rPh>
    <phoneticPr fontId="10"/>
  </si>
  <si>
    <t>平成30年度</t>
    <rPh sb="0" eb="2">
      <t>ヘイセイ</t>
    </rPh>
    <rPh sb="4" eb="6">
      <t>ネンド</t>
    </rPh>
    <phoneticPr fontId="10"/>
  </si>
  <si>
    <t>令和2年度</t>
    <rPh sb="0" eb="2">
      <t>レイワ</t>
    </rPh>
    <rPh sb="3" eb="5">
      <t>ネンド</t>
    </rPh>
    <phoneticPr fontId="10"/>
  </si>
  <si>
    <t>米田</t>
    <rPh sb="0" eb="2">
      <t>ヨネダ</t>
    </rPh>
    <phoneticPr fontId="2"/>
  </si>
  <si>
    <t>水洗化率(％)</t>
    <rPh sb="0" eb="3">
      <t>スイセンカ</t>
    </rPh>
    <rPh sb="3" eb="4">
      <t>リツ</t>
    </rPh>
    <phoneticPr fontId="10"/>
  </si>
  <si>
    <t>平成27年(2015)</t>
    <rPh sb="0" eb="2">
      <t>ヘイセイ</t>
    </rPh>
    <rPh sb="4" eb="5">
      <t>ネン</t>
    </rPh>
    <phoneticPr fontId="2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</si>
  <si>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2"/>
  </si>
  <si>
    <t>※管理戸数は各年4月1日現在</t>
    <rPh sb="1" eb="3">
      <t>カンリ</t>
    </rPh>
    <rPh sb="3" eb="5">
      <t>コスウ</t>
    </rPh>
    <rPh sb="6" eb="8">
      <t>カクネン</t>
    </rPh>
    <rPh sb="9" eb="10">
      <t>ガツ</t>
    </rPh>
    <rPh sb="11" eb="12">
      <t>ニチ</t>
    </rPh>
    <rPh sb="12" eb="14">
      <t>ゲンザイ</t>
    </rPh>
    <phoneticPr fontId="2"/>
  </si>
  <si>
    <t>浄化槽汚泥</t>
    <rPh sb="0" eb="3">
      <t>ジョウカソウ</t>
    </rPh>
    <rPh sb="3" eb="5">
      <t>オデイ</t>
    </rPh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</si>
  <si>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"/>
  </si>
  <si>
    <t>し尿</t>
    <rPh sb="1" eb="2">
      <t>ニョウ</t>
    </rPh>
    <phoneticPr fontId="2"/>
  </si>
  <si>
    <t>平福中町</t>
    <rPh sb="0" eb="2">
      <t>ヒラフク</t>
    </rPh>
    <phoneticPr fontId="2"/>
  </si>
  <si>
    <t>処理計画人口(人)</t>
    <rPh sb="0" eb="2">
      <t>ショリ</t>
    </rPh>
    <rPh sb="2" eb="4">
      <t>ケイカク</t>
    </rPh>
    <rPh sb="4" eb="6">
      <t>ジンコウ</t>
    </rPh>
    <rPh sb="7" eb="8">
      <t>ニン</t>
    </rPh>
    <phoneticPr fontId="2"/>
  </si>
  <si>
    <t>25～29歳</t>
    <rPh sb="5" eb="6">
      <t>サイ</t>
    </rPh>
    <phoneticPr fontId="2"/>
  </si>
  <si>
    <t>三輪</t>
    <rPh sb="0" eb="2">
      <t>サンリン</t>
    </rPh>
    <phoneticPr fontId="2"/>
  </si>
  <si>
    <t>収集量(kl)</t>
    <rPh sb="0" eb="2">
      <t>シュウシュウ</t>
    </rPh>
    <rPh sb="2" eb="3">
      <t>リョウ</t>
    </rPh>
    <phoneticPr fontId="2"/>
  </si>
  <si>
    <t>河崎88番地1</t>
    <rPh sb="0" eb="2">
      <t>コウザキ</t>
    </rPh>
    <rPh sb="4" eb="6">
      <t>バンチ</t>
    </rPh>
    <phoneticPr fontId="2"/>
  </si>
  <si>
    <t>長尾7993番地3</t>
    <rPh sb="0" eb="2">
      <t>ナガオ</t>
    </rPh>
    <rPh sb="6" eb="8">
      <t>バンチ</t>
    </rPh>
    <phoneticPr fontId="2"/>
  </si>
  <si>
    <t>大腸がん</t>
    <rPh sb="0" eb="2">
      <t>ダイチョウ</t>
    </rPh>
    <phoneticPr fontId="2"/>
  </si>
  <si>
    <t>住民課環境衛生対策室　調</t>
    <rPh sb="0" eb="3">
      <t>ジュウミンカ</t>
    </rPh>
    <rPh sb="3" eb="5">
      <t>カンキョウ</t>
    </rPh>
    <rPh sb="5" eb="7">
      <t>エイセイ</t>
    </rPh>
    <rPh sb="7" eb="9">
      <t>タイサク</t>
    </rPh>
    <rPh sb="9" eb="10">
      <t>シツ</t>
    </rPh>
    <rPh sb="11" eb="12">
      <t>シラベ</t>
    </rPh>
    <phoneticPr fontId="2"/>
  </si>
  <si>
    <t>◇ゴミ処理状況</t>
    <rPh sb="3" eb="5">
      <t>ショリ</t>
    </rPh>
    <rPh sb="5" eb="7">
      <t>ジョウキョウ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</si>
  <si>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</si>
  <si>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焼却処理</t>
    <rPh sb="0" eb="2">
      <t>ショウキャク</t>
    </rPh>
    <rPh sb="2" eb="4">
      <t>ショリ</t>
    </rPh>
    <phoneticPr fontId="2"/>
  </si>
  <si>
    <t>最終処分</t>
    <rPh sb="0" eb="2">
      <t>サイシュウ</t>
    </rPh>
    <rPh sb="2" eb="4">
      <t>ショブン</t>
    </rPh>
    <phoneticPr fontId="2"/>
  </si>
  <si>
    <t>排出量(t)</t>
    <rPh sb="0" eb="2">
      <t>ハイシュツ</t>
    </rPh>
    <rPh sb="2" eb="3">
      <t>リョウ</t>
    </rPh>
    <phoneticPr fontId="2"/>
  </si>
  <si>
    <t>住宅名</t>
    <rPh sb="0" eb="2">
      <t>ジュウタク</t>
    </rPh>
    <rPh sb="2" eb="3">
      <t>メイ</t>
    </rPh>
    <phoneticPr fontId="2"/>
  </si>
  <si>
    <t>上町</t>
    <rPh sb="0" eb="2">
      <t>カンマチ</t>
    </rPh>
    <phoneticPr fontId="2"/>
  </si>
  <si>
    <t>山王</t>
    <rPh sb="0" eb="2">
      <t>サンノウ</t>
    </rPh>
    <phoneticPr fontId="2"/>
  </si>
  <si>
    <t>平福</t>
    <rPh sb="0" eb="2">
      <t>ヒラフク</t>
    </rPh>
    <phoneticPr fontId="2"/>
  </si>
  <si>
    <t>才金</t>
  </si>
  <si>
    <t>現金支給</t>
    <rPh sb="0" eb="2">
      <t>ゲンキン</t>
    </rPh>
    <rPh sb="2" eb="4">
      <t>シキュウ</t>
    </rPh>
    <phoneticPr fontId="2"/>
  </si>
  <si>
    <t>上上月</t>
    <rPh sb="0" eb="1">
      <t>カミ</t>
    </rPh>
    <rPh sb="1" eb="3">
      <t>コウヅキ</t>
    </rPh>
    <phoneticPr fontId="2"/>
  </si>
  <si>
    <t>乗用車</t>
    <rPh sb="0" eb="3">
      <t>ジョウヨウシャ</t>
    </rPh>
    <phoneticPr fontId="2"/>
  </si>
  <si>
    <t>中上月</t>
    <rPh sb="0" eb="1">
      <t>ナカ</t>
    </rPh>
    <rPh sb="1" eb="3">
      <t>コウヅキ</t>
    </rPh>
    <phoneticPr fontId="2"/>
  </si>
  <si>
    <t>海内</t>
  </si>
  <si>
    <t>久崎第2</t>
    <rPh sb="0" eb="3">
      <t>クザキダイ</t>
    </rPh>
    <phoneticPr fontId="2"/>
  </si>
  <si>
    <t>三河</t>
    <rPh sb="0" eb="2">
      <t>ミカワ</t>
    </rPh>
    <phoneticPr fontId="2"/>
  </si>
  <si>
    <t>手布</t>
    <rPh sb="0" eb="1">
      <t>テ</t>
    </rPh>
    <rPh sb="1" eb="2">
      <t>ヌノ</t>
    </rPh>
    <phoneticPr fontId="2"/>
  </si>
  <si>
    <t>耐火</t>
    <rPh sb="0" eb="2">
      <t>タイカ</t>
    </rPh>
    <phoneticPr fontId="2"/>
  </si>
  <si>
    <t>折口</t>
    <rPh sb="0" eb="2">
      <t>オリグチ</t>
    </rPh>
    <phoneticPr fontId="2"/>
  </si>
  <si>
    <t>屋敷前</t>
    <rPh sb="0" eb="3">
      <t>ヤシキマエ</t>
    </rPh>
    <phoneticPr fontId="2"/>
  </si>
  <si>
    <t>休業者</t>
    <rPh sb="0" eb="2">
      <t>キュウギョウ</t>
    </rPh>
    <rPh sb="2" eb="3">
      <t>シャ</t>
    </rPh>
    <phoneticPr fontId="2"/>
  </si>
  <si>
    <t>平成16年</t>
    <rPh sb="0" eb="2">
      <t>ヘイセイ</t>
    </rPh>
    <rPh sb="4" eb="5">
      <t>ネン</t>
    </rPh>
    <phoneticPr fontId="2"/>
  </si>
  <si>
    <t>家事のほか仕事</t>
    <rPh sb="0" eb="2">
      <t>カジ</t>
    </rPh>
    <rPh sb="5" eb="7">
      <t>シゴト</t>
    </rPh>
    <phoneticPr fontId="2"/>
  </si>
  <si>
    <t>中町</t>
    <rPh sb="0" eb="2">
      <t>ナカマチ</t>
    </rPh>
    <phoneticPr fontId="2"/>
  </si>
  <si>
    <t>田此</t>
    <rPh sb="0" eb="1">
      <t>タ</t>
    </rPh>
    <rPh sb="1" eb="2">
      <t>シ</t>
    </rPh>
    <phoneticPr fontId="2"/>
  </si>
  <si>
    <t>西山</t>
    <rPh sb="0" eb="2">
      <t>ニシヤマ</t>
    </rPh>
    <phoneticPr fontId="2"/>
  </si>
  <si>
    <t>Ｂ型肝炎</t>
    <rPh sb="1" eb="2">
      <t>ガタ</t>
    </rPh>
    <rPh sb="2" eb="4">
      <t>カンエン</t>
    </rPh>
    <phoneticPr fontId="2"/>
  </si>
  <si>
    <t>仁位</t>
    <rPh sb="0" eb="2">
      <t>ニイ</t>
    </rPh>
    <phoneticPr fontId="2"/>
  </si>
  <si>
    <t>下上月</t>
    <rPh sb="0" eb="1">
      <t>シモ</t>
    </rPh>
    <rPh sb="1" eb="3">
      <t>コウヅキ</t>
    </rPh>
    <phoneticPr fontId="2"/>
  </si>
  <si>
    <t>米田改良</t>
    <rPh sb="0" eb="2">
      <t>ヨネダ</t>
    </rPh>
    <rPh sb="2" eb="4">
      <t>カイリョウ</t>
    </rPh>
    <phoneticPr fontId="2"/>
  </si>
  <si>
    <t>※2年ごとの結果</t>
    <rPh sb="2" eb="3">
      <t>ネン</t>
    </rPh>
    <rPh sb="6" eb="8">
      <t>ケッカ</t>
    </rPh>
    <phoneticPr fontId="2"/>
  </si>
  <si>
    <t>木造</t>
    <rPh sb="0" eb="2">
      <t>モクゾウ</t>
    </rPh>
    <phoneticPr fontId="2"/>
  </si>
  <si>
    <t>昭和61年</t>
    <rPh sb="0" eb="2">
      <t>ショウワ</t>
    </rPh>
    <rPh sb="4" eb="5">
      <t>ネン</t>
    </rPh>
    <phoneticPr fontId="2"/>
  </si>
  <si>
    <t>◇成人健康診査受診状況</t>
    <rPh sb="1" eb="3">
      <t>セイジン</t>
    </rPh>
    <rPh sb="3" eb="5">
      <t>ケンコウ</t>
    </rPh>
    <rPh sb="5" eb="7">
      <t>シンサ</t>
    </rPh>
    <rPh sb="7" eb="9">
      <t>ジュシン</t>
    </rPh>
    <rPh sb="9" eb="11">
      <t>ジョウキョウ</t>
    </rPh>
    <phoneticPr fontId="2"/>
  </si>
  <si>
    <t>山田</t>
  </si>
  <si>
    <t>簡易耐火</t>
    <rPh sb="0" eb="2">
      <t>カンイ</t>
    </rPh>
    <rPh sb="2" eb="4">
      <t>タイカ</t>
    </rPh>
    <phoneticPr fontId="2"/>
  </si>
  <si>
    <t>建設年度</t>
    <rPh sb="0" eb="2">
      <t>ケンセツ</t>
    </rPh>
    <rPh sb="2" eb="4">
      <t>ネンド</t>
    </rPh>
    <phoneticPr fontId="2"/>
  </si>
  <si>
    <t>◇後期高齢者医療給付状況</t>
    <rPh sb="1" eb="3">
      <t>コウキ</t>
    </rPh>
    <rPh sb="3" eb="6">
      <t>コウレイシャ</t>
    </rPh>
    <rPh sb="6" eb="8">
      <t>イリョウ</t>
    </rPh>
    <rPh sb="8" eb="10">
      <t>キュウフ</t>
    </rPh>
    <rPh sb="10" eb="12">
      <t>ジョウキョウ</t>
    </rPh>
    <phoneticPr fontId="2"/>
  </si>
  <si>
    <t>◇国民年金加入状況</t>
    <rPh sb="1" eb="3">
      <t>コクミン</t>
    </rPh>
    <rPh sb="3" eb="5">
      <t>ネンキン</t>
    </rPh>
    <rPh sb="5" eb="7">
      <t>カニュウ</t>
    </rPh>
    <rPh sb="7" eb="9">
      <t>ジョウキョウ</t>
    </rPh>
    <phoneticPr fontId="2"/>
  </si>
  <si>
    <t>平成7年</t>
    <rPh sb="0" eb="2">
      <t>ヘイセイ</t>
    </rPh>
    <rPh sb="3" eb="4">
      <t>ネン</t>
    </rPh>
    <phoneticPr fontId="2"/>
  </si>
  <si>
    <t>鉄鋼業</t>
    <rPh sb="0" eb="2">
      <t>テッコウ</t>
    </rPh>
    <rPh sb="2" eb="3">
      <t>ギョウ</t>
    </rPh>
    <phoneticPr fontId="2"/>
  </si>
  <si>
    <t>一人当り保険税額(円)</t>
    <rPh sb="0" eb="2">
      <t>ヒトリ</t>
    </rPh>
    <rPh sb="2" eb="3">
      <t>アタ</t>
    </rPh>
    <rPh sb="4" eb="6">
      <t>ホケン</t>
    </rPh>
    <rPh sb="6" eb="7">
      <t>ゼイ</t>
    </rPh>
    <rPh sb="7" eb="8">
      <t>ガク</t>
    </rPh>
    <rPh sb="9" eb="10">
      <t>エン</t>
    </rPh>
    <phoneticPr fontId="2"/>
  </si>
  <si>
    <t>5.労働力状態</t>
    <rPh sb="2" eb="5">
      <t>ロウドウリョク</t>
    </rPh>
    <rPh sb="5" eb="7">
      <t>ジョウタイ</t>
    </rPh>
    <phoneticPr fontId="2"/>
  </si>
  <si>
    <t>平成15年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</si>
  <si>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</si>
  <si>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ヒブ</t>
  </si>
  <si>
    <t>窯業・土石製品</t>
    <rPh sb="0" eb="1">
      <t>カマ</t>
    </rPh>
    <rPh sb="1" eb="2">
      <t>ギョウ</t>
    </rPh>
    <rPh sb="3" eb="5">
      <t>ドセキ</t>
    </rPh>
    <rPh sb="5" eb="7">
      <t>セイヒン</t>
    </rPh>
    <phoneticPr fontId="2"/>
  </si>
  <si>
    <t>昭和49年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</si>
  <si>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</si>
  <si>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</si>
  <si>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吉福</t>
  </si>
  <si>
    <t>平成6年</t>
    <rPh sb="0" eb="2">
      <t>ヘイセイ</t>
    </rPh>
    <rPh sb="3" eb="4">
      <t>ネン</t>
    </rPh>
    <phoneticPr fontId="2"/>
  </si>
  <si>
    <t>自治会名</t>
    <rPh sb="0" eb="3">
      <t>ジチカイ</t>
    </rPh>
    <rPh sb="3" eb="4">
      <t>メイ</t>
    </rPh>
    <phoneticPr fontId="2"/>
  </si>
  <si>
    <t>1.経営耕地面積</t>
    <rPh sb="2" eb="4">
      <t>ケイエイ</t>
    </rPh>
    <rPh sb="4" eb="6">
      <t>コウチ</t>
    </rPh>
    <rPh sb="6" eb="8">
      <t>メンセキ</t>
    </rPh>
    <phoneticPr fontId="2"/>
  </si>
  <si>
    <t>昭和55年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</si>
  <si>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</si>
  <si>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平成5年</t>
    <rPh sb="0" eb="2">
      <t>ヘイセイ</t>
    </rPh>
    <rPh sb="3" eb="4">
      <t>ネン</t>
    </rPh>
    <phoneticPr fontId="2"/>
  </si>
  <si>
    <t>住所</t>
    <rPh sb="0" eb="2">
      <t>ジュウショ</t>
    </rPh>
    <phoneticPr fontId="2"/>
  </si>
  <si>
    <t>佐用331番地5</t>
    <rPh sb="0" eb="2">
      <t>サヨウ</t>
    </rPh>
    <rPh sb="5" eb="7">
      <t>バンチ</t>
    </rPh>
    <phoneticPr fontId="2"/>
  </si>
  <si>
    <t>上月835番地</t>
    <rPh sb="0" eb="2">
      <t>コウヅキ</t>
    </rPh>
    <rPh sb="5" eb="7">
      <t>バンチ</t>
    </rPh>
    <phoneticPr fontId="2"/>
  </si>
  <si>
    <t>南新町</t>
  </si>
  <si>
    <t>区分</t>
    <rPh sb="0" eb="2">
      <t>クブン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</si>
  <si>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</si>
  <si>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久崎325番地</t>
    <rPh sb="0" eb="2">
      <t>クザキ</t>
    </rPh>
    <rPh sb="5" eb="7">
      <t>バンチ</t>
    </rPh>
    <phoneticPr fontId="2"/>
  </si>
  <si>
    <t>西新宿</t>
  </si>
  <si>
    <t>下秋里</t>
  </si>
  <si>
    <t>久崎418番地</t>
    <rPh sb="0" eb="2">
      <t>クザキ</t>
    </rPh>
    <rPh sb="5" eb="7">
      <t>バンチ</t>
    </rPh>
    <phoneticPr fontId="2"/>
  </si>
  <si>
    <t>桜山</t>
  </si>
  <si>
    <t>本郷710番地</t>
    <rPh sb="0" eb="2">
      <t>ホンゴウ</t>
    </rPh>
    <rPh sb="5" eb="7">
      <t>バンチ</t>
    </rPh>
    <phoneticPr fontId="2"/>
  </si>
  <si>
    <t>秀谷</t>
  </si>
  <si>
    <t>40～44歳</t>
    <rPh sb="5" eb="6">
      <t>サイ</t>
    </rPh>
    <phoneticPr fontId="2"/>
  </si>
  <si>
    <t>米田316番地1</t>
    <rPh sb="0" eb="2">
      <t>ヨネダ</t>
    </rPh>
    <rPh sb="5" eb="7">
      <t>バンチ</t>
    </rPh>
    <phoneticPr fontId="2"/>
  </si>
  <si>
    <t>処理人口(人)</t>
    <rPh sb="0" eb="2">
      <t>ショリ</t>
    </rPh>
    <rPh sb="2" eb="4">
      <t>ジンコウ</t>
    </rPh>
    <rPh sb="5" eb="6">
      <t>ニン</t>
    </rPh>
    <phoneticPr fontId="2"/>
  </si>
  <si>
    <t>三日月1051番地</t>
    <rPh sb="0" eb="3">
      <t>ミカヅキ</t>
    </rPh>
    <rPh sb="7" eb="9">
      <t>バンチ</t>
    </rPh>
    <phoneticPr fontId="2"/>
  </si>
  <si>
    <t>上三河</t>
  </si>
  <si>
    <t>20～24歳</t>
    <rPh sb="5" eb="6">
      <t>サイ</t>
    </rPh>
    <phoneticPr fontId="2"/>
  </si>
  <si>
    <t>実施回数
(回)</t>
    <rPh sb="0" eb="2">
      <t>ジッシ</t>
    </rPh>
    <rPh sb="2" eb="4">
      <t>カイスウ</t>
    </rPh>
    <rPh sb="6" eb="7">
      <t>カイ</t>
    </rPh>
    <phoneticPr fontId="2"/>
  </si>
  <si>
    <t>乃井野660番地1</t>
    <rPh sb="0" eb="1">
      <t>ノ</t>
    </rPh>
    <rPh sb="1" eb="2">
      <t>イ</t>
    </rPh>
    <rPh sb="2" eb="3">
      <t>ノ</t>
    </rPh>
    <rPh sb="6" eb="8">
      <t>バンチ</t>
    </rPh>
    <phoneticPr fontId="2"/>
  </si>
  <si>
    <t>三日月347番地の1</t>
    <rPh sb="0" eb="3">
      <t>ミカヅキ</t>
    </rPh>
    <rPh sb="6" eb="8">
      <t>バンチ</t>
    </rPh>
    <phoneticPr fontId="2"/>
  </si>
  <si>
    <t>仁位462番地11</t>
    <rPh sb="0" eb="2">
      <t>ニイ</t>
    </rPh>
    <rPh sb="5" eb="7">
      <t>バンチ</t>
    </rPh>
    <phoneticPr fontId="2"/>
  </si>
  <si>
    <t>管理戸数</t>
    <rPh sb="0" eb="2">
      <t>カンリ</t>
    </rPh>
    <rPh sb="2" eb="4">
      <t>コスウ</t>
    </rPh>
    <phoneticPr fontId="2"/>
  </si>
  <si>
    <t>敷地面積(㎡)</t>
    <rPh sb="0" eb="2">
      <t>シキチ</t>
    </rPh>
    <rPh sb="2" eb="4">
      <t>メンセキ</t>
    </rPh>
    <phoneticPr fontId="2"/>
  </si>
  <si>
    <t>実人員（人）</t>
    <rPh sb="0" eb="1">
      <t>ジツ</t>
    </rPh>
    <rPh sb="1" eb="3">
      <t>ジンイン</t>
    </rPh>
    <rPh sb="4" eb="5">
      <t>ニン</t>
    </rPh>
    <phoneticPr fontId="2"/>
  </si>
  <si>
    <t>特定公共賃貸住宅は、別入力無し</t>
    <rPh sb="0" eb="2">
      <t>トクテイ</t>
    </rPh>
    <rPh sb="2" eb="4">
      <t>コウキョウ</t>
    </rPh>
    <rPh sb="4" eb="6">
      <t>チンタイ</t>
    </rPh>
    <rPh sb="6" eb="8">
      <t>ジュウタク</t>
    </rPh>
    <rPh sb="10" eb="11">
      <t>ベツ</t>
    </rPh>
    <rPh sb="11" eb="13">
      <t>ニュウリョク</t>
    </rPh>
    <rPh sb="13" eb="14">
      <t>ナ</t>
    </rPh>
    <phoneticPr fontId="2"/>
  </si>
  <si>
    <t>◇予防接種状況</t>
    <rPh sb="1" eb="3">
      <t>ヨボウ</t>
    </rPh>
    <rPh sb="3" eb="5">
      <t>セッシュ</t>
    </rPh>
    <rPh sb="5" eb="7">
      <t>ジョウキョウ</t>
    </rPh>
    <phoneticPr fontId="2"/>
  </si>
  <si>
    <t>-</t>
  </si>
  <si>
    <t>脱水汚泥搬出量(kl)</t>
    <rPh sb="0" eb="2">
      <t>ダッスイ</t>
    </rPh>
    <rPh sb="2" eb="4">
      <t>オデイ</t>
    </rPh>
    <rPh sb="4" eb="6">
      <t>ハンシュツ</t>
    </rPh>
    <rPh sb="6" eb="7">
      <t>リョウ</t>
    </rPh>
    <phoneticPr fontId="2"/>
  </si>
  <si>
    <t>濃縮汚泥搬出量(kl)</t>
    <rPh sb="0" eb="2">
      <t>ノウシュク</t>
    </rPh>
    <rPh sb="2" eb="4">
      <t>オデイ</t>
    </rPh>
    <rPh sb="4" eb="6">
      <t>ハンシュツ</t>
    </rPh>
    <rPh sb="6" eb="7">
      <t>リョウ</t>
    </rPh>
    <phoneticPr fontId="2"/>
  </si>
  <si>
    <t>※処理人口は各年度３月３１日現在とする。</t>
    <rPh sb="1" eb="3">
      <t>ショリ</t>
    </rPh>
    <rPh sb="3" eb="5">
      <t>ジンコウ</t>
    </rPh>
    <rPh sb="6" eb="9">
      <t>カクネンド</t>
    </rPh>
    <rPh sb="10" eb="11">
      <t>ガツ</t>
    </rPh>
    <rPh sb="13" eb="14">
      <t>ニチ</t>
    </rPh>
    <rPh sb="14" eb="16">
      <t>ゲンザイ</t>
    </rPh>
    <phoneticPr fontId="2"/>
  </si>
  <si>
    <t>◇国民健康保険給付状況</t>
    <rPh sb="1" eb="3">
      <t>コクミン</t>
    </rPh>
    <rPh sb="3" eb="5">
      <t>ケンコウ</t>
    </rPh>
    <rPh sb="5" eb="7">
      <t>ホケン</t>
    </rPh>
    <rPh sb="7" eb="9">
      <t>キュウフ</t>
    </rPh>
    <rPh sb="9" eb="11">
      <t>ジョウキョウ</t>
    </rPh>
    <phoneticPr fontId="2"/>
  </si>
  <si>
    <t>加入世帯数（世帯）</t>
    <rPh sb="0" eb="2">
      <t>カニュウ</t>
    </rPh>
    <rPh sb="2" eb="5">
      <t>セタイスウ</t>
    </rPh>
    <rPh sb="6" eb="8">
      <t>セタイ</t>
    </rPh>
    <phoneticPr fontId="2"/>
  </si>
  <si>
    <t>奥金近</t>
  </si>
  <si>
    <t>特種用途</t>
    <rPh sb="0" eb="2">
      <t>トクシュ</t>
    </rPh>
    <rPh sb="2" eb="4">
      <t>ヨウト</t>
    </rPh>
    <phoneticPr fontId="2"/>
  </si>
  <si>
    <t>給付状況</t>
    <rPh sb="0" eb="2">
      <t>キュウフ</t>
    </rPh>
    <rPh sb="2" eb="4">
      <t>ジョウキョウ</t>
    </rPh>
    <phoneticPr fontId="2"/>
  </si>
  <si>
    <t>安川</t>
  </si>
  <si>
    <t>※給付状況については、4月～翌年3月までの数値</t>
    <rPh sb="1" eb="3">
      <t>キュウフ</t>
    </rPh>
    <rPh sb="3" eb="5">
      <t>ジョウキョウ</t>
    </rPh>
    <rPh sb="12" eb="13">
      <t>ガツ</t>
    </rPh>
    <rPh sb="14" eb="16">
      <t>ヨクネン</t>
    </rPh>
    <rPh sb="17" eb="18">
      <t>ガツ</t>
    </rPh>
    <rPh sb="21" eb="23">
      <t>スウチ</t>
    </rPh>
    <phoneticPr fontId="2"/>
  </si>
  <si>
    <t>※保険税の総額は、4月～翌年3月までの数値</t>
    <rPh sb="1" eb="3">
      <t>ホケン</t>
    </rPh>
    <rPh sb="3" eb="4">
      <t>ゼイ</t>
    </rPh>
    <rPh sb="5" eb="7">
      <t>ソウガク</t>
    </rPh>
    <rPh sb="10" eb="11">
      <t>ガツ</t>
    </rPh>
    <rPh sb="12" eb="14">
      <t>ヨクネン</t>
    </rPh>
    <rPh sb="15" eb="16">
      <t>ガツ</t>
    </rPh>
    <rPh sb="19" eb="21">
      <t>スウチ</t>
    </rPh>
    <phoneticPr fontId="2"/>
  </si>
  <si>
    <t>一人当り給付額(円)</t>
    <rPh sb="0" eb="2">
      <t>ヒトリ</t>
    </rPh>
    <rPh sb="2" eb="3">
      <t>ア</t>
    </rPh>
    <rPh sb="4" eb="7">
      <t>キュウフガク</t>
    </rPh>
    <rPh sb="8" eb="9">
      <t>エン</t>
    </rPh>
    <phoneticPr fontId="2"/>
  </si>
  <si>
    <t>須安</t>
  </si>
  <si>
    <t>保育士数
(人)</t>
    <rPh sb="0" eb="3">
      <t>ホイクシ</t>
    </rPh>
    <rPh sb="3" eb="4">
      <t>スウ</t>
    </rPh>
    <rPh sb="6" eb="7">
      <t>ニン</t>
    </rPh>
    <phoneticPr fontId="2"/>
  </si>
  <si>
    <t>中三河</t>
  </si>
  <si>
    <t>被保険者数
(人)</t>
    <rPh sb="0" eb="4">
      <t>ヒホケンシャ</t>
    </rPh>
    <rPh sb="4" eb="5">
      <t>スウ</t>
    </rPh>
    <rPh sb="7" eb="8">
      <t>ニン</t>
    </rPh>
    <phoneticPr fontId="2"/>
  </si>
  <si>
    <t>医療給付費(千円)</t>
    <rPh sb="0" eb="2">
      <t>イリョウ</t>
    </rPh>
    <rPh sb="2" eb="4">
      <t>キュウフ</t>
    </rPh>
    <rPh sb="4" eb="5">
      <t>ヒ</t>
    </rPh>
    <rPh sb="6" eb="7">
      <t>セン</t>
    </rPh>
    <rPh sb="7" eb="8">
      <t>エン</t>
    </rPh>
    <phoneticPr fontId="2"/>
  </si>
  <si>
    <t>子宮がん</t>
    <rPh sb="0" eb="2">
      <t>シキュウ</t>
    </rPh>
    <phoneticPr fontId="2"/>
  </si>
  <si>
    <t>現物支給</t>
    <rPh sb="0" eb="2">
      <t>ゲンブツ</t>
    </rPh>
    <rPh sb="2" eb="4">
      <t>シキュウ</t>
    </rPh>
    <phoneticPr fontId="2"/>
  </si>
  <si>
    <t>高額療養費</t>
    <rPh sb="0" eb="2">
      <t>コウガク</t>
    </rPh>
    <rPh sb="2" eb="5">
      <t>リョウヨウヒ</t>
    </rPh>
    <phoneticPr fontId="2"/>
  </si>
  <si>
    <t>峠</t>
  </si>
  <si>
    <t>被保険者数(人)</t>
    <rPh sb="0" eb="4">
      <t>ヒホケンシャ</t>
    </rPh>
    <rPh sb="4" eb="5">
      <t>スウ</t>
    </rPh>
    <rPh sb="6" eb="7">
      <t>ニン</t>
    </rPh>
    <phoneticPr fontId="2"/>
  </si>
  <si>
    <t>新町</t>
  </si>
  <si>
    <t>保険料
免除者(人)</t>
    <rPh sb="0" eb="3">
      <t>ホケンリョウ</t>
    </rPh>
    <rPh sb="4" eb="6">
      <t>メンジョ</t>
    </rPh>
    <rPh sb="6" eb="7">
      <t>シャ</t>
    </rPh>
    <rPh sb="8" eb="9">
      <t>ニン</t>
    </rPh>
    <phoneticPr fontId="2"/>
  </si>
  <si>
    <t>強制</t>
    <rPh sb="0" eb="2">
      <t>キョウセイ</t>
    </rPh>
    <phoneticPr fontId="2"/>
  </si>
  <si>
    <t>第3号</t>
    <rPh sb="0" eb="1">
      <t>ダイ</t>
    </rPh>
    <rPh sb="2" eb="3">
      <t>ゴウ</t>
    </rPh>
    <phoneticPr fontId="2"/>
  </si>
  <si>
    <t>(面積単位:ha)</t>
    <rPh sb="1" eb="3">
      <t>メンセキ</t>
    </rPh>
    <rPh sb="3" eb="5">
      <t>タンイ</t>
    </rPh>
    <phoneticPr fontId="2"/>
  </si>
  <si>
    <t>◇医療施設・医療従事者数</t>
    <rPh sb="1" eb="3">
      <t>イリョウ</t>
    </rPh>
    <rPh sb="3" eb="5">
      <t>シセツ</t>
    </rPh>
    <rPh sb="6" eb="8">
      <t>イリョウ</t>
    </rPh>
    <rPh sb="8" eb="11">
      <t>ジュウジシャ</t>
    </rPh>
    <rPh sb="11" eb="12">
      <t>スウ</t>
    </rPh>
    <phoneticPr fontId="2"/>
  </si>
  <si>
    <t>一般診療所</t>
    <rPh sb="0" eb="2">
      <t>イッパン</t>
    </rPh>
    <rPh sb="2" eb="5">
      <t>シンリョウジョ</t>
    </rPh>
    <phoneticPr fontId="2"/>
  </si>
  <si>
    <t>薬局</t>
    <rPh sb="0" eb="2">
      <t>ヤッキョク</t>
    </rPh>
    <phoneticPr fontId="2"/>
  </si>
  <si>
    <t>1.医療施設</t>
    <rPh sb="2" eb="4">
      <t>イリョウ</t>
    </rPh>
    <rPh sb="4" eb="6">
      <t>シセツ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</si>
  <si>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</si>
  <si>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</si>
  <si>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令和5年</t>
    <rPh sb="0" eb="2">
      <t>レイワ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</si>
  <si>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</si>
  <si>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</si>
  <si>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</si>
  <si>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南中山</t>
  </si>
  <si>
    <t>看護師</t>
    <rPh sb="0" eb="3">
      <t>カンゴシ</t>
    </rPh>
    <phoneticPr fontId="2"/>
  </si>
  <si>
    <t>90～94歳</t>
    <rPh sb="5" eb="6">
      <t>サイ</t>
    </rPh>
    <phoneticPr fontId="2"/>
  </si>
  <si>
    <t>准看護師</t>
    <rPh sb="0" eb="4">
      <t>ジュンカンゴシ</t>
    </rPh>
    <phoneticPr fontId="2"/>
  </si>
  <si>
    <t>胃がん</t>
    <rPh sb="0" eb="1">
      <t>イ</t>
    </rPh>
    <phoneticPr fontId="2"/>
  </si>
  <si>
    <t>前立腺がん</t>
    <rPh sb="0" eb="3">
      <t>ゼンリツセン</t>
    </rPh>
    <phoneticPr fontId="2"/>
  </si>
  <si>
    <t>肝炎ウイルス</t>
    <rPh sb="0" eb="2">
      <t>カンエン</t>
    </rPh>
    <phoneticPr fontId="2"/>
  </si>
  <si>
    <t>三種混合</t>
    <rPh sb="0" eb="2">
      <t>サンシュ</t>
    </rPh>
    <rPh sb="2" eb="4">
      <t>コンゴウ</t>
    </rPh>
    <phoneticPr fontId="2"/>
  </si>
  <si>
    <t>四種混合</t>
    <rPh sb="0" eb="2">
      <t>ヨンシュ</t>
    </rPh>
    <rPh sb="2" eb="4">
      <t>コンゴウ</t>
    </rPh>
    <phoneticPr fontId="2"/>
  </si>
  <si>
    <t>子宮頸がん</t>
    <rPh sb="0" eb="2">
      <t>シキュウ</t>
    </rPh>
    <rPh sb="2" eb="3">
      <t>ケイ</t>
    </rPh>
    <phoneticPr fontId="2"/>
  </si>
  <si>
    <t>高齢者インフルエンザ</t>
    <rPh sb="0" eb="3">
      <t>コウレイシャ</t>
    </rPh>
    <phoneticPr fontId="2"/>
  </si>
  <si>
    <t>ロタウイルス</t>
  </si>
  <si>
    <t>目高</t>
  </si>
  <si>
    <t>◇保育園児童数等の推移</t>
    <rPh sb="1" eb="4">
      <t>ホイクエン</t>
    </rPh>
    <rPh sb="4" eb="6">
      <t>ジドウ</t>
    </rPh>
    <rPh sb="6" eb="7">
      <t>スウ</t>
    </rPh>
    <rPh sb="7" eb="8">
      <t>トウ</t>
    </rPh>
    <rPh sb="9" eb="11">
      <t>スイイ</t>
    </rPh>
    <phoneticPr fontId="2"/>
  </si>
  <si>
    <r>
      <t xml:space="preserve">保育園数
</t>
    </r>
    <r>
      <rPr>
        <sz val="8"/>
        <color theme="1"/>
        <rFont val="游ゴシック"/>
        <family val="3"/>
        <charset val="128"/>
      </rPr>
      <t>（全て公立）</t>
    </r>
    <rPh sb="0" eb="3">
      <t>ホイクエン</t>
    </rPh>
    <rPh sb="3" eb="4">
      <t>スウ</t>
    </rPh>
    <rPh sb="6" eb="7">
      <t>スベ</t>
    </rPh>
    <rPh sb="8" eb="10">
      <t>コウリツ</t>
    </rPh>
    <phoneticPr fontId="2"/>
  </si>
  <si>
    <t>世帯数</t>
    <rPh sb="0" eb="3">
      <t>セタイスウ</t>
    </rPh>
    <phoneticPr fontId="2"/>
  </si>
  <si>
    <t>昭和50年</t>
    <rPh sb="0" eb="2">
      <t>ショウワ</t>
    </rPh>
    <rPh sb="4" eb="5">
      <t>ネン</t>
    </rPh>
    <phoneticPr fontId="2"/>
  </si>
  <si>
    <t>林崎</t>
  </si>
  <si>
    <t>昭和60年</t>
    <rPh sb="0" eb="2">
      <t>ショウワ</t>
    </rPh>
    <rPh sb="4" eb="5">
      <t>ネン</t>
    </rPh>
    <phoneticPr fontId="2"/>
  </si>
  <si>
    <t>平成７年</t>
    <rPh sb="0" eb="2">
      <t>ヘイセイ</t>
    </rPh>
    <rPh sb="3" eb="4">
      <t>ネン</t>
    </rPh>
    <phoneticPr fontId="2"/>
  </si>
  <si>
    <t>弦谷</t>
  </si>
  <si>
    <t>上本郷</t>
    <rPh sb="0" eb="1">
      <t>カミ</t>
    </rPh>
    <rPh sb="1" eb="3">
      <t>ホンゴウ</t>
    </rPh>
    <phoneticPr fontId="2"/>
  </si>
  <si>
    <t>中土居</t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</si>
  <si>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</si>
  <si>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川原町</t>
  </si>
  <si>
    <t>大坪</t>
  </si>
  <si>
    <t>西山</t>
  </si>
  <si>
    <t>自然増減</t>
    <rPh sb="0" eb="2">
      <t>シゼン</t>
    </rPh>
    <rPh sb="2" eb="4">
      <t>ゾウゲン</t>
    </rPh>
    <phoneticPr fontId="2"/>
  </si>
  <si>
    <t>山王</t>
  </si>
  <si>
    <t>山脇</t>
  </si>
  <si>
    <t>件数</t>
    <rPh sb="0" eb="2">
      <t>ケンスウ</t>
    </rPh>
    <phoneticPr fontId="2"/>
  </si>
  <si>
    <t>柴谷</t>
  </si>
  <si>
    <t>本位田乙</t>
  </si>
  <si>
    <t>複合サービス事業</t>
    <rPh sb="0" eb="2">
      <t>フクゴウ</t>
    </rPh>
    <rPh sb="6" eb="8">
      <t>ジギョウ</t>
    </rPh>
    <phoneticPr fontId="2"/>
  </si>
  <si>
    <t>円応寺</t>
  </si>
  <si>
    <t>横坂</t>
  </si>
  <si>
    <t>奥長谷</t>
  </si>
  <si>
    <t>◇工業</t>
    <rPh sb="1" eb="3">
      <t>コウギョウ</t>
    </rPh>
    <phoneticPr fontId="2"/>
  </si>
  <si>
    <t>庵</t>
  </si>
  <si>
    <t>延吉</t>
  </si>
  <si>
    <t>農業</t>
    <rPh sb="0" eb="2">
      <t>ノウギョウ</t>
    </rPh>
    <phoneticPr fontId="2"/>
  </si>
  <si>
    <t>北新町</t>
  </si>
  <si>
    <t>平福上町</t>
    <rPh sb="0" eb="2">
      <t>ヒラフク</t>
    </rPh>
    <phoneticPr fontId="2"/>
  </si>
  <si>
    <t>自然学校</t>
    <rPh sb="0" eb="2">
      <t>シゼン</t>
    </rPh>
    <rPh sb="2" eb="4">
      <t>ガッコウ</t>
    </rPh>
    <phoneticPr fontId="2"/>
  </si>
  <si>
    <t>下町</t>
  </si>
  <si>
    <t>水根</t>
  </si>
  <si>
    <t>令和2年度</t>
    <rPh sb="0" eb="2">
      <t>レイワ</t>
    </rPh>
    <rPh sb="3" eb="5">
      <t>ネ</t>
    </rPh>
    <phoneticPr fontId="2"/>
  </si>
  <si>
    <t>青木</t>
  </si>
  <si>
    <t>桑野</t>
  </si>
  <si>
    <t>豊福</t>
  </si>
  <si>
    <t>仁方</t>
  </si>
  <si>
    <t>漆野</t>
  </si>
  <si>
    <t>西河内</t>
  </si>
  <si>
    <t>甲大木谷</t>
  </si>
  <si>
    <t>小日山</t>
  </si>
  <si>
    <t>乙大木谷</t>
  </si>
  <si>
    <t>本郷</t>
  </si>
  <si>
    <t>力万</t>
  </si>
  <si>
    <t>大垣内</t>
  </si>
  <si>
    <t>宇根</t>
  </si>
  <si>
    <t>寄延</t>
  </si>
  <si>
    <t>仁位</t>
  </si>
  <si>
    <t>家内</t>
  </si>
  <si>
    <t>久崎</t>
  </si>
  <si>
    <t>資料　農林業センサス</t>
    <rPh sb="0" eb="2">
      <t>シリョウ</t>
    </rPh>
    <rPh sb="3" eb="6">
      <t>ノウリンギョウ</t>
    </rPh>
    <phoneticPr fontId="2"/>
  </si>
  <si>
    <t>上秋里</t>
  </si>
  <si>
    <t>大日山</t>
  </si>
  <si>
    <t>小赤松</t>
  </si>
  <si>
    <t>大酒</t>
  </si>
  <si>
    <t>中島</t>
  </si>
  <si>
    <t>米田</t>
  </si>
  <si>
    <t>土井</t>
  </si>
  <si>
    <t>宝蔵寺</t>
  </si>
  <si>
    <t>無店舗</t>
    <rPh sb="0" eb="3">
      <t>ムテンポ</t>
    </rPh>
    <phoneticPr fontId="2"/>
  </si>
  <si>
    <t>東徳久</t>
  </si>
  <si>
    <t>下三河</t>
  </si>
  <si>
    <t>河崎</t>
  </si>
  <si>
    <t>船越</t>
  </si>
  <si>
    <t>真宗</t>
  </si>
  <si>
    <t>志文</t>
  </si>
  <si>
    <t>春哉</t>
  </si>
  <si>
    <t>広山</t>
  </si>
  <si>
    <t>減（転出）</t>
    <rPh sb="0" eb="1">
      <t>ゲン</t>
    </rPh>
    <rPh sb="2" eb="4">
      <t>テンシュツ</t>
    </rPh>
    <phoneticPr fontId="2"/>
  </si>
  <si>
    <t>2.自治会別人口</t>
    <rPh sb="2" eb="5">
      <t>ジチカイ</t>
    </rPh>
    <rPh sb="5" eb="6">
      <t>ベツ</t>
    </rPh>
    <rPh sb="6" eb="8">
      <t>ジンコウ</t>
    </rPh>
    <phoneticPr fontId="2"/>
  </si>
  <si>
    <t>０～４歳</t>
    <rPh sb="3" eb="4">
      <t>サイ</t>
    </rPh>
    <phoneticPr fontId="2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</si>
  <si>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</si>
  <si>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</si>
  <si>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</si>
  <si>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30～34歳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</si>
  <si>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</si>
  <si>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</si>
  <si>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</si>
  <si>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</si>
  <si>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</si>
  <si>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</si>
  <si>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山林</t>
    <rPh sb="0" eb="2">
      <t>サンリン</t>
    </rPh>
    <phoneticPr fontId="2"/>
  </si>
  <si>
    <t>85～89歳</t>
    <rPh sb="5" eb="6">
      <t>サイ</t>
    </rPh>
    <phoneticPr fontId="2"/>
  </si>
  <si>
    <t>95～99歳</t>
    <rPh sb="5" eb="6">
      <t>サイ</t>
    </rPh>
    <phoneticPr fontId="2"/>
  </si>
  <si>
    <t>100歳以上</t>
    <rPh sb="3" eb="6">
      <t>サイイジョウ</t>
    </rPh>
    <phoneticPr fontId="2"/>
  </si>
  <si>
    <t>不詳</t>
    <rPh sb="0" eb="2">
      <t>フショウ</t>
    </rPh>
    <phoneticPr fontId="2"/>
  </si>
  <si>
    <t>4.産業別就業者数</t>
    <rPh sb="2" eb="4">
      <t>サンギョウ</t>
    </rPh>
    <rPh sb="4" eb="5">
      <t>ベツ</t>
    </rPh>
    <rPh sb="5" eb="8">
      <t>シュウギョウシャ</t>
    </rPh>
    <rPh sb="8" eb="9">
      <t>スウ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</si>
  <si>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</si>
  <si>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</si>
  <si>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</si>
  <si>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ー</t>
  </si>
  <si>
    <t>漁業</t>
    <rPh sb="0" eb="2">
      <t>ギョギョウ</t>
    </rPh>
    <phoneticPr fontId="2"/>
  </si>
  <si>
    <t>第二次産業</t>
    <rPh sb="0" eb="1">
      <t>ダイ</t>
    </rPh>
    <rPh sb="1" eb="3">
      <t>ニジ</t>
    </rPh>
    <rPh sb="3" eb="5">
      <t>サンギョウ</t>
    </rPh>
    <phoneticPr fontId="2"/>
  </si>
  <si>
    <t>平成22年(2010)</t>
    <rPh sb="0" eb="2">
      <t>ヘイセイ</t>
    </rPh>
    <rPh sb="4" eb="5">
      <t>ネン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</si>
  <si>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</si>
  <si>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</si>
  <si>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</si>
  <si>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乗合車</t>
    <rPh sb="0" eb="2">
      <t>ノリアイ</t>
    </rPh>
    <rPh sb="2" eb="3">
      <t>クルマ</t>
    </rPh>
    <phoneticPr fontId="2"/>
  </si>
  <si>
    <t>第三次産業</t>
    <rPh sb="0" eb="3">
      <t>ダイサンジ</t>
    </rPh>
    <rPh sb="3" eb="5">
      <t>サンギョウ</t>
    </rPh>
    <phoneticPr fontId="2"/>
  </si>
  <si>
    <t>令和3年度</t>
    <rPh sb="0" eb="2">
      <t>レイワ</t>
    </rPh>
    <rPh sb="3" eb="5">
      <t>ネ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</si>
  <si>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</si>
  <si>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軽自動車</t>
    <rPh sb="0" eb="4">
      <t>ケイジドウシャ</t>
    </rPh>
    <phoneticPr fontId="2"/>
  </si>
  <si>
    <t>非労働力
人口</t>
    <rPh sb="0" eb="1">
      <t>ヒ</t>
    </rPh>
    <rPh sb="1" eb="4">
      <t>ロウドウリョク</t>
    </rPh>
    <rPh sb="5" eb="7">
      <t>ジンコウ</t>
    </rPh>
    <phoneticPr fontId="2"/>
  </si>
  <si>
    <t>運輸・通信業</t>
    <rPh sb="0" eb="2">
      <t>ウンユ</t>
    </rPh>
    <rPh sb="3" eb="6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</si>
  <si>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</si>
  <si>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卸売・小売
宿泊業・飲食店</t>
    <rPh sb="0" eb="2">
      <t>オロシウリ</t>
    </rPh>
    <rPh sb="3" eb="5">
      <t>コウ</t>
    </rPh>
    <rPh sb="6" eb="8">
      <t>シュクハク</t>
    </rPh>
    <rPh sb="8" eb="9">
      <t>ギョウ</t>
    </rPh>
    <rPh sb="10" eb="12">
      <t>インショク</t>
    </rPh>
    <rPh sb="12" eb="13">
      <t>テン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</si>
  <si>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</si>
  <si>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不動産業、物品賃貸表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ヒョウ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</si>
  <si>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</si>
  <si>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</si>
  <si>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※面積については、各年度４月１日現在の数値</t>
    <rPh sb="1" eb="3">
      <t>メンセキ</t>
    </rPh>
    <rPh sb="9" eb="12">
      <t>カクネンド</t>
    </rPh>
    <rPh sb="13" eb="14">
      <t>ガツ</t>
    </rPh>
    <rPh sb="15" eb="16">
      <t>ニチ</t>
    </rPh>
    <rPh sb="16" eb="18">
      <t>ゲンザイ</t>
    </rPh>
    <rPh sb="19" eb="21">
      <t>スウチ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</si>
  <si>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</si>
  <si>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</si>
  <si>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公務</t>
    <rPh sb="0" eb="2">
      <t>コウム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</si>
  <si>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</si>
  <si>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労働力人口</t>
    <rPh sb="0" eb="3">
      <t>ロウドウリョク</t>
    </rPh>
    <rPh sb="3" eb="5">
      <t>ジンコウ</t>
    </rPh>
    <phoneticPr fontId="2"/>
  </si>
  <si>
    <t>労働力状態
不詳</t>
    <rPh sb="0" eb="3">
      <t>ロウドウリョク</t>
    </rPh>
    <rPh sb="3" eb="5">
      <t>ジョウタイ</t>
    </rPh>
    <rPh sb="6" eb="8">
      <t>フショウ</t>
    </rPh>
    <phoneticPr fontId="2"/>
  </si>
  <si>
    <t>就業者</t>
    <rPh sb="0" eb="3">
      <t>シュウギョウシャ</t>
    </rPh>
    <phoneticPr fontId="2"/>
  </si>
  <si>
    <t>林家数</t>
    <rPh sb="0" eb="2">
      <t>リンカ</t>
    </rPh>
    <rPh sb="2" eb="3">
      <t>スウ</t>
    </rPh>
    <phoneticPr fontId="2"/>
  </si>
  <si>
    <t>完全
失業者</t>
    <rPh sb="0" eb="2">
      <t>カンゼン</t>
    </rPh>
    <rPh sb="3" eb="5">
      <t>シツギョウ</t>
    </rPh>
    <rPh sb="5" eb="6">
      <t>シャ</t>
    </rPh>
    <phoneticPr fontId="2"/>
  </si>
  <si>
    <t>主に仕事</t>
    <rPh sb="0" eb="1">
      <t>オモ</t>
    </rPh>
    <rPh sb="2" eb="4">
      <t>シゴト</t>
    </rPh>
    <phoneticPr fontId="2"/>
  </si>
  <si>
    <t>社会増減</t>
    <rPh sb="0" eb="2">
      <t>シャカイ</t>
    </rPh>
    <rPh sb="2" eb="4">
      <t>ゾウゲン</t>
    </rPh>
    <phoneticPr fontId="2"/>
  </si>
  <si>
    <t>自然・社会
増減総数</t>
    <rPh sb="0" eb="2">
      <t>シゼン</t>
    </rPh>
    <rPh sb="3" eb="5">
      <t>シャカイ</t>
    </rPh>
    <rPh sb="6" eb="8">
      <t>ゾウゲン</t>
    </rPh>
    <rPh sb="8" eb="10">
      <t>ソウスウ</t>
    </rPh>
    <phoneticPr fontId="2"/>
  </si>
  <si>
    <t>増（出生）</t>
    <rPh sb="0" eb="1">
      <t>ゾウ</t>
    </rPh>
    <rPh sb="2" eb="4">
      <t>シュッセイ</t>
    </rPh>
    <phoneticPr fontId="2"/>
  </si>
  <si>
    <t>減（死亡）</t>
    <rPh sb="0" eb="1">
      <t>ゲン</t>
    </rPh>
    <rPh sb="2" eb="4">
      <t>シボウ</t>
    </rPh>
    <phoneticPr fontId="2"/>
  </si>
  <si>
    <t>従業者数</t>
    <rPh sb="0" eb="1">
      <t>ジュウ</t>
    </rPh>
    <rPh sb="1" eb="4">
      <t>ギョウシャスウ</t>
    </rPh>
    <phoneticPr fontId="2"/>
  </si>
  <si>
    <t>差引</t>
    <rPh sb="0" eb="2">
      <t>サシヒキ</t>
    </rPh>
    <phoneticPr fontId="2"/>
  </si>
  <si>
    <t>増（転入）</t>
    <rPh sb="0" eb="1">
      <t>ゾウ</t>
    </rPh>
    <rPh sb="2" eb="4">
      <t>テンニュウ</t>
    </rPh>
    <phoneticPr fontId="2"/>
  </si>
  <si>
    <t>プラスチック製品</t>
    <rPh sb="6" eb="8">
      <t>セイヒン</t>
    </rPh>
    <phoneticPr fontId="2"/>
  </si>
  <si>
    <t>令和４年</t>
    <rPh sb="0" eb="2">
      <t>レイワ</t>
    </rPh>
    <rPh sb="3" eb="4">
      <t>ネン</t>
    </rPh>
    <phoneticPr fontId="2"/>
  </si>
  <si>
    <t>繊維・衣服・身の回り品</t>
    <rPh sb="0" eb="2">
      <t>センイ</t>
    </rPh>
    <rPh sb="3" eb="5">
      <t>イフク</t>
    </rPh>
    <rPh sb="6" eb="7">
      <t>ミ</t>
    </rPh>
    <rPh sb="8" eb="9">
      <t>マワ</t>
    </rPh>
    <rPh sb="10" eb="11">
      <t>ヒン</t>
    </rPh>
    <phoneticPr fontId="2"/>
  </si>
  <si>
    <t>※世帯数・人口については、各年１月１日現在、自然・社会動態については年間合計</t>
    <rPh sb="1" eb="4">
      <t>セタイスウ</t>
    </rPh>
    <rPh sb="5" eb="7">
      <t>ジンコウ</t>
    </rPh>
    <rPh sb="13" eb="15">
      <t>カクネン</t>
    </rPh>
    <rPh sb="16" eb="17">
      <t>ガツ</t>
    </rPh>
    <rPh sb="18" eb="19">
      <t>ニチ</t>
    </rPh>
    <rPh sb="19" eb="21">
      <t>ゲンザイ</t>
    </rPh>
    <rPh sb="22" eb="24">
      <t>シゼン</t>
    </rPh>
    <rPh sb="25" eb="27">
      <t>シャカイ</t>
    </rPh>
    <rPh sb="27" eb="29">
      <t>ドウタイ</t>
    </rPh>
    <rPh sb="34" eb="36">
      <t>ネンカン</t>
    </rPh>
    <rPh sb="36" eb="38">
      <t>ゴウケイ</t>
    </rPh>
    <phoneticPr fontId="2"/>
  </si>
  <si>
    <t>住民課　調</t>
    <rPh sb="0" eb="3">
      <t>ジュウミンカ</t>
    </rPh>
    <rPh sb="4" eb="5">
      <t>シラベ</t>
    </rPh>
    <phoneticPr fontId="2"/>
  </si>
  <si>
    <t>世帯数(世帯)</t>
    <rPh sb="0" eb="3">
      <t>セタイスウ</t>
    </rPh>
    <rPh sb="4" eb="6">
      <t>セタイ</t>
    </rPh>
    <phoneticPr fontId="2"/>
  </si>
  <si>
    <t>自動車・自転車</t>
    <rPh sb="0" eb="3">
      <t>ジドウシャ</t>
    </rPh>
    <rPh sb="4" eb="7">
      <t>ジテンシャ</t>
    </rPh>
    <phoneticPr fontId="2"/>
  </si>
  <si>
    <t>地目</t>
    <rPh sb="0" eb="1">
      <t>チ</t>
    </rPh>
    <rPh sb="1" eb="2">
      <t>モク</t>
    </rPh>
    <phoneticPr fontId="2"/>
  </si>
  <si>
    <t>人口(人)</t>
    <rPh sb="0" eb="2">
      <t>ジンコウ</t>
    </rPh>
    <rPh sb="3" eb="4">
      <t>ニン</t>
    </rPh>
    <phoneticPr fontId="2"/>
  </si>
  <si>
    <t>◇事業所</t>
    <rPh sb="1" eb="4">
      <t>ジギョウショ</t>
    </rPh>
    <phoneticPr fontId="2"/>
  </si>
  <si>
    <t>総面積</t>
    <rPh sb="0" eb="3">
      <t>ソウメンセキ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</si>
  <si>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</si>
  <si>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</si>
  <si>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％</t>
  </si>
  <si>
    <t>平成12年(2000)</t>
    <rPh sb="0" eb="2">
      <t>ヘイセイ</t>
    </rPh>
    <rPh sb="4" eb="5">
      <t>ネン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</si>
  <si>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</si>
  <si>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平成17年(2005)</t>
    <rPh sb="0" eb="2">
      <t>ヘイセイ</t>
    </rPh>
    <rPh sb="4" eb="5">
      <t>ネン</t>
    </rPh>
    <phoneticPr fontId="2"/>
  </si>
  <si>
    <t>令和２年(2020)</t>
    <rPh sb="0" eb="2">
      <t>レイワ</t>
    </rPh>
    <rPh sb="3" eb="4">
      <t>ネン</t>
    </rPh>
    <phoneticPr fontId="2"/>
  </si>
  <si>
    <t>2.農家数等</t>
    <rPh sb="2" eb="4">
      <t>ノウカ</t>
    </rPh>
    <rPh sb="4" eb="5">
      <t>スウ</t>
    </rPh>
    <rPh sb="5" eb="6">
      <t>トウ</t>
    </rPh>
    <phoneticPr fontId="2"/>
  </si>
  <si>
    <t>農家戸数合計</t>
    <rPh sb="0" eb="2">
      <t>ノウカ</t>
    </rPh>
    <rPh sb="2" eb="4">
      <t>コスウ</t>
    </rPh>
    <rPh sb="4" eb="6">
      <t>ゴウケイ</t>
    </rPh>
    <phoneticPr fontId="2"/>
  </si>
  <si>
    <t>自給的農家</t>
    <rPh sb="0" eb="3">
      <t>ジキュウテキ</t>
    </rPh>
    <rPh sb="3" eb="5">
      <t>ノウカ</t>
    </rPh>
    <phoneticPr fontId="2"/>
  </si>
  <si>
    <t>令和5年</t>
    <rPh sb="0" eb="2">
      <t>レイワ</t>
    </rPh>
    <rPh sb="3" eb="4">
      <t>ネン</t>
    </rPh>
    <phoneticPr fontId="2"/>
  </si>
  <si>
    <t>専業農家</t>
    <rPh sb="0" eb="2">
      <t>センギョウ</t>
    </rPh>
    <rPh sb="2" eb="4">
      <t>ノウカ</t>
    </rPh>
    <phoneticPr fontId="2"/>
  </si>
  <si>
    <t>第1種</t>
    <rPh sb="0" eb="1">
      <t>ダイ</t>
    </rPh>
    <rPh sb="2" eb="3">
      <t>シュ</t>
    </rPh>
    <phoneticPr fontId="2"/>
  </si>
  <si>
    <t>第2種</t>
    <rPh sb="0" eb="1">
      <t>ダイ</t>
    </rPh>
    <rPh sb="2" eb="3">
      <t>シュ</t>
    </rPh>
    <phoneticPr fontId="2"/>
  </si>
  <si>
    <t>（単位　件数：件、面積㎡）</t>
    <rPh sb="1" eb="3">
      <t>タンイ</t>
    </rPh>
    <rPh sb="4" eb="6">
      <t>ケンスウ</t>
    </rPh>
    <rPh sb="7" eb="8">
      <t>ケン</t>
    </rPh>
    <rPh sb="9" eb="11">
      <t>メンセキ</t>
    </rPh>
    <phoneticPr fontId="2"/>
  </si>
  <si>
    <t>　産業大分類別事業所数・従業者数(民営事業所のみ)</t>
    <rPh sb="1" eb="3">
      <t>サンギョウ</t>
    </rPh>
    <rPh sb="3" eb="6">
      <t>ダイブンルイ</t>
    </rPh>
    <rPh sb="6" eb="7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19">
      <t>ミンエイ</t>
    </rPh>
    <rPh sb="19" eb="22">
      <t>ジギョウショ</t>
    </rPh>
    <phoneticPr fontId="2"/>
  </si>
  <si>
    <t>4条</t>
    <rPh sb="1" eb="2">
      <t>ジョウ</t>
    </rPh>
    <phoneticPr fontId="2"/>
  </si>
  <si>
    <t>5条</t>
    <rPh sb="1" eb="2">
      <t>ジョウ</t>
    </rPh>
    <phoneticPr fontId="2"/>
  </si>
  <si>
    <t>宿泊人数（人）</t>
    <rPh sb="0" eb="2">
      <t>シュクハク</t>
    </rPh>
    <rPh sb="2" eb="4">
      <t>ニンズウ</t>
    </rPh>
    <rPh sb="5" eb="6">
      <t>ニン</t>
    </rPh>
    <phoneticPr fontId="2"/>
  </si>
  <si>
    <t>申請</t>
    <rPh sb="0" eb="2">
      <t>シンセイ</t>
    </rPh>
    <phoneticPr fontId="2"/>
  </si>
  <si>
    <t>事業所数</t>
    <rPh sb="0" eb="3">
      <t>ジギョウショ</t>
    </rPh>
    <rPh sb="3" eb="4">
      <t>スウ</t>
    </rPh>
    <phoneticPr fontId="2"/>
  </si>
  <si>
    <t>届出</t>
    <rPh sb="0" eb="2">
      <t>トドケデ</t>
    </rPh>
    <phoneticPr fontId="2"/>
  </si>
  <si>
    <t>小計</t>
    <rPh sb="0" eb="2">
      <t>ショウケイ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</si>
  <si>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</si>
  <si>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※件数については、４月～翌年３月までの累計</t>
    <rPh sb="1" eb="3">
      <t>ケンスウ</t>
    </rPh>
    <rPh sb="10" eb="11">
      <t>ガツ</t>
    </rPh>
    <rPh sb="12" eb="14">
      <t>ヨクネン</t>
    </rPh>
    <rPh sb="15" eb="16">
      <t>ガツ</t>
    </rPh>
    <rPh sb="19" eb="21">
      <t>ルイケイ</t>
    </rPh>
    <phoneticPr fontId="2"/>
  </si>
  <si>
    <t>農林振興課　調</t>
    <rPh sb="0" eb="2">
      <t>ノウリン</t>
    </rPh>
    <rPh sb="2" eb="4">
      <t>シンコウ</t>
    </rPh>
    <rPh sb="4" eb="5">
      <t>カ</t>
    </rPh>
    <rPh sb="6" eb="7">
      <t>シラベ</t>
    </rPh>
    <phoneticPr fontId="2"/>
  </si>
  <si>
    <t>保有山林面積</t>
    <rPh sb="0" eb="2">
      <t>ホユウ</t>
    </rPh>
    <rPh sb="2" eb="4">
      <t>サンリン</t>
    </rPh>
    <rPh sb="4" eb="6">
      <t>メンセキ</t>
    </rPh>
    <phoneticPr fontId="2"/>
  </si>
  <si>
    <t>◇土地の利用状況</t>
    <rPh sb="1" eb="3">
      <t>トチ</t>
    </rPh>
    <rPh sb="4" eb="6">
      <t>リヨウ</t>
    </rPh>
    <rPh sb="6" eb="8">
      <t>ジョウキョウ</t>
    </rPh>
    <phoneticPr fontId="2"/>
  </si>
  <si>
    <t>(単位 面積:ha、構成比:%)</t>
    <rPh sb="1" eb="3">
      <t>タンイ</t>
    </rPh>
    <rPh sb="4" eb="6">
      <t>メンセキ</t>
    </rPh>
    <rPh sb="10" eb="13">
      <t>コウセイヒ</t>
    </rPh>
    <phoneticPr fontId="2"/>
  </si>
  <si>
    <t>※各年4月1日現在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</si>
  <si>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税務課　調</t>
    <rPh sb="0" eb="3">
      <t>ゼイムカ</t>
    </rPh>
    <rPh sb="4" eb="5">
      <t>シラベ</t>
    </rPh>
    <phoneticPr fontId="2"/>
  </si>
  <si>
    <t>（単位:台）</t>
    <rPh sb="1" eb="3">
      <t>タンイ</t>
    </rPh>
    <rPh sb="4" eb="5">
      <t>ダイ</t>
    </rPh>
    <phoneticPr fontId="2"/>
  </si>
  <si>
    <t>二輪の小型
自動車</t>
    <rPh sb="0" eb="2">
      <t>ニリン</t>
    </rPh>
    <rPh sb="3" eb="5">
      <t>コガタ</t>
    </rPh>
    <rPh sb="6" eb="9">
      <t>ジドウシャ</t>
    </rPh>
    <phoneticPr fontId="2"/>
  </si>
  <si>
    <t>農耕用
特殊自動車</t>
    <rPh sb="0" eb="3">
      <t>ノウコウヨウ</t>
    </rPh>
    <rPh sb="4" eb="6">
      <t>トクシュ</t>
    </rPh>
    <rPh sb="6" eb="9">
      <t>ジドウシャ</t>
    </rPh>
    <phoneticPr fontId="2"/>
  </si>
  <si>
    <t>小型特殊</t>
    <rPh sb="0" eb="2">
      <t>コガタ</t>
    </rPh>
    <rPh sb="2" eb="4">
      <t>トクシュ</t>
    </rPh>
    <phoneticPr fontId="2"/>
  </si>
  <si>
    <t>二輪</t>
    <rPh sb="0" eb="2">
      <t>ニリン</t>
    </rPh>
    <phoneticPr fontId="2"/>
  </si>
  <si>
    <t>四輪乗用</t>
    <rPh sb="0" eb="2">
      <t>４リン</t>
    </rPh>
    <rPh sb="2" eb="4">
      <t>ジョウヨウ</t>
    </rPh>
    <phoneticPr fontId="2"/>
  </si>
  <si>
    <t>◇自動車保有台数(乗用車・貨物・バス・特殊自動車）</t>
    <rPh sb="1" eb="4">
      <t>ジドウシャ</t>
    </rPh>
    <rPh sb="4" eb="6">
      <t>ホユウ</t>
    </rPh>
    <rPh sb="6" eb="8">
      <t>ダイスウ</t>
    </rPh>
    <rPh sb="9" eb="12">
      <t>ジョウヨウシャ</t>
    </rPh>
    <rPh sb="13" eb="15">
      <t>カモツ</t>
    </rPh>
    <rPh sb="19" eb="21">
      <t>トクシュ</t>
    </rPh>
    <rPh sb="21" eb="24">
      <t>ジドウシャ</t>
    </rPh>
    <phoneticPr fontId="2"/>
  </si>
  <si>
    <t>◇自動車保有台数（軽自動車・小型二輪・小型特殊・原付）</t>
    <rPh sb="1" eb="4">
      <t>ジドウシャ</t>
    </rPh>
    <rPh sb="4" eb="6">
      <t>ホユウ</t>
    </rPh>
    <rPh sb="6" eb="8">
      <t>ダイスウ</t>
    </rPh>
    <rPh sb="9" eb="13">
      <t>ケイジドウシャ</t>
    </rPh>
    <rPh sb="14" eb="16">
      <t>コガタ</t>
    </rPh>
    <rPh sb="16" eb="18">
      <t>ニリン</t>
    </rPh>
    <rPh sb="19" eb="21">
      <t>コガタ</t>
    </rPh>
    <rPh sb="21" eb="23">
      <t>トクシュ</t>
    </rPh>
    <rPh sb="24" eb="26">
      <t>ゲンツキ</t>
    </rPh>
    <phoneticPr fontId="2"/>
  </si>
  <si>
    <t>貨物車</t>
    <rPh sb="0" eb="3">
      <t>カモツシャ</t>
    </rPh>
    <phoneticPr fontId="2"/>
  </si>
  <si>
    <t>大型特殊</t>
    <rPh sb="0" eb="2">
      <t>オオガタ</t>
    </rPh>
    <rPh sb="2" eb="4">
      <t>トクシュ</t>
    </rPh>
    <phoneticPr fontId="2"/>
  </si>
  <si>
    <t>※各年3月31日現在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</si>
  <si>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平成31年/令和元年</t>
    <rPh sb="0" eb="2">
      <t>ヘイセイ</t>
    </rPh>
    <rPh sb="4" eb="5">
      <t>ネン</t>
    </rPh>
    <rPh sb="6" eb="8">
      <t>レイワ</t>
    </rPh>
    <rPh sb="8" eb="9">
      <t>ガン</t>
    </rPh>
    <rPh sb="9" eb="10">
      <t>ネン</t>
    </rPh>
    <phoneticPr fontId="2"/>
  </si>
  <si>
    <t>(単位:台)</t>
    <rPh sb="1" eb="3">
      <t>タンイ</t>
    </rPh>
    <rPh sb="4" eb="5">
      <t>ダイ</t>
    </rPh>
    <phoneticPr fontId="2"/>
  </si>
  <si>
    <t>通学のかたわら仕事</t>
    <rPh sb="0" eb="2">
      <t>ツウガク</t>
    </rPh>
    <rPh sb="7" eb="9">
      <t>シゴト</t>
    </rPh>
    <phoneticPr fontId="2"/>
  </si>
  <si>
    <t>平成21年</t>
    <rPh sb="0" eb="2">
      <t>ヘイセイ</t>
    </rPh>
    <rPh sb="4" eb="5">
      <t>ネン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</si>
  <si>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</si>
  <si>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</si>
  <si>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1.製造業事業所数・従事者数・製造品出荷額等</t>
    <rPh sb="2" eb="5">
      <t>セイゾウギョウ</t>
    </rPh>
    <rPh sb="5" eb="8">
      <t>ジギョウショ</t>
    </rPh>
    <rPh sb="8" eb="9">
      <t>スウ</t>
    </rPh>
    <rPh sb="10" eb="13">
      <t>ジュウジシャ</t>
    </rPh>
    <rPh sb="13" eb="14">
      <t>スウ</t>
    </rPh>
    <rPh sb="15" eb="17">
      <t>セイゾウ</t>
    </rPh>
    <rPh sb="17" eb="18">
      <t>ヒン</t>
    </rPh>
    <rPh sb="18" eb="20">
      <t>シュッカ</t>
    </rPh>
    <rPh sb="20" eb="21">
      <t>ガク</t>
    </rPh>
    <rPh sb="21" eb="22">
      <t>トウ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</si>
  <si>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</si>
  <si>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平成31年</t>
    <rPh sb="0" eb="2">
      <t>ヘイセイ</t>
    </rPh>
    <rPh sb="4" eb="5">
      <t>ネン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</si>
  <si>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</si>
  <si>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</si>
  <si>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木材・木製品</t>
    <rPh sb="0" eb="2">
      <t>モクザイ</t>
    </rPh>
    <rPh sb="3" eb="6">
      <t>モクセイヒン</t>
    </rPh>
    <phoneticPr fontId="2"/>
  </si>
  <si>
    <t>パルプ・紙・紙加工品</t>
    <rPh sb="4" eb="5">
      <t>カミ</t>
    </rPh>
    <rPh sb="6" eb="10">
      <t>カミカコウヒン</t>
    </rPh>
    <phoneticPr fontId="2"/>
  </si>
  <si>
    <t>化学工業</t>
    <rPh sb="0" eb="2">
      <t>カガク</t>
    </rPh>
    <rPh sb="2" eb="4">
      <t>コウギョウ</t>
    </rPh>
    <phoneticPr fontId="2"/>
  </si>
  <si>
    <t>ゴム製品</t>
    <rPh sb="2" eb="4">
      <t>セイヒン</t>
    </rPh>
    <phoneticPr fontId="2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</si>
  <si>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2"/>
  </si>
  <si>
    <t>非鉄金属</t>
    <rPh sb="0" eb="4">
      <t>ヒテツキンゾク</t>
    </rPh>
    <phoneticPr fontId="2"/>
  </si>
  <si>
    <t>金属製品</t>
    <rPh sb="0" eb="2">
      <t>キンゾク</t>
    </rPh>
    <rPh sb="2" eb="4">
      <t>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</si>
  <si>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</si>
  <si>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</si>
  <si>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輸送機械器具</t>
    <rPh sb="0" eb="2">
      <t>ユソウ</t>
    </rPh>
    <rPh sb="2" eb="4">
      <t>キカイ</t>
    </rPh>
    <rPh sb="4" eb="6">
      <t>キグ</t>
    </rPh>
    <phoneticPr fontId="2"/>
  </si>
  <si>
    <t>ｘ</t>
  </si>
  <si>
    <t>◇商業</t>
    <rPh sb="1" eb="3">
      <t>ショウギョウ</t>
    </rPh>
    <phoneticPr fontId="2"/>
  </si>
  <si>
    <t>卸売業</t>
    <rPh sb="0" eb="3">
      <t>オロシウリギョウ</t>
    </rPh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</si>
  <si>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</si>
  <si>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機械器具</t>
    <rPh sb="0" eb="2">
      <t>キカイ</t>
    </rPh>
    <rPh sb="2" eb="4">
      <t>キグ</t>
    </rPh>
    <phoneticPr fontId="2"/>
  </si>
  <si>
    <t>平成19年</t>
    <rPh sb="0" eb="2">
      <t>ヘイセイ</t>
    </rPh>
    <rPh sb="4" eb="5">
      <t>ネン</t>
    </rPh>
    <phoneticPr fontId="2"/>
  </si>
  <si>
    <t>小売業</t>
    <rPh sb="0" eb="3">
      <t>コウリギョウ</t>
    </rPh>
    <phoneticPr fontId="2"/>
  </si>
  <si>
    <t>従業者数(人)</t>
    <rPh sb="0" eb="1">
      <t>ジュウ</t>
    </rPh>
    <rPh sb="1" eb="4">
      <t>ギョウシャスウ</t>
    </rPh>
    <rPh sb="5" eb="6">
      <t>ニン</t>
    </rPh>
    <phoneticPr fontId="2"/>
  </si>
  <si>
    <t>年間商品販売額(百万円)</t>
    <rPh sb="0" eb="2">
      <t>ネンカン</t>
    </rPh>
    <rPh sb="2" eb="4">
      <t>ショウヒン</t>
    </rPh>
    <rPh sb="4" eb="6">
      <t>ハンバイ</t>
    </rPh>
    <rPh sb="6" eb="7">
      <t>ガク</t>
    </rPh>
    <rPh sb="8" eb="11">
      <t>ヒャクマンエン</t>
    </rPh>
    <phoneticPr fontId="2"/>
  </si>
  <si>
    <t>資料　商業統計調査・経済センサス-活動調査</t>
    <rPh sb="0" eb="2">
      <t>シリョウ</t>
    </rPh>
    <rPh sb="3" eb="5">
      <t>ショウギョウ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2"/>
  </si>
  <si>
    <t>西大畠</t>
    <rPh sb="0" eb="3">
      <t>ニシオオハタ</t>
    </rPh>
    <phoneticPr fontId="2"/>
  </si>
  <si>
    <t>下本郷</t>
    <rPh sb="0" eb="1">
      <t>シモ</t>
    </rPh>
    <rPh sb="1" eb="3">
      <t>ホンゴウ</t>
    </rPh>
    <phoneticPr fontId="2"/>
  </si>
  <si>
    <t>末廣</t>
    <rPh sb="0" eb="2">
      <t>スエヒロ</t>
    </rPh>
    <phoneticPr fontId="2"/>
  </si>
  <si>
    <t>大畑</t>
    <rPh sb="0" eb="2">
      <t>オオハタ</t>
    </rPh>
    <phoneticPr fontId="2"/>
  </si>
  <si>
    <t>南広</t>
    <rPh sb="0" eb="1">
      <t>ミナミ</t>
    </rPh>
    <rPh sb="1" eb="2">
      <t>ヒロ</t>
    </rPh>
    <phoneticPr fontId="2"/>
  </si>
  <si>
    <t>1.商業事業所数・従業者数・年間商品販売額</t>
    <rPh sb="2" eb="4">
      <t>ショウギョウ</t>
    </rPh>
    <rPh sb="4" eb="7">
      <t>ジギョウショ</t>
    </rPh>
    <rPh sb="7" eb="8">
      <t>スウ</t>
    </rPh>
    <rPh sb="9" eb="10">
      <t>ジュウ</t>
    </rPh>
    <rPh sb="10" eb="13">
      <t>ギョウシャスウ</t>
    </rPh>
    <rPh sb="14" eb="16">
      <t>ネンカン</t>
    </rPh>
    <rPh sb="16" eb="18">
      <t>ショウヒン</t>
    </rPh>
    <rPh sb="18" eb="20">
      <t>ハンバイ</t>
    </rPh>
    <rPh sb="20" eb="21">
      <t>ガク</t>
    </rPh>
    <phoneticPr fontId="2"/>
  </si>
  <si>
    <t>2.【小売業中分類別】商業事業所数・従業者数・年間商品販売額</t>
    <rPh sb="3" eb="5">
      <t>コウ</t>
    </rPh>
    <rPh sb="5" eb="6">
      <t>ギョウ</t>
    </rPh>
    <rPh sb="6" eb="7">
      <t>チュウ</t>
    </rPh>
    <rPh sb="7" eb="9">
      <t>ブンルイ</t>
    </rPh>
    <rPh sb="9" eb="10">
      <t>ベツ</t>
    </rPh>
    <rPh sb="11" eb="13">
      <t>ショウギョウ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5">
      <t>ネンカン</t>
    </rPh>
    <rPh sb="25" eb="27">
      <t>ショウヒン</t>
    </rPh>
    <rPh sb="27" eb="29">
      <t>ハンバイ</t>
    </rPh>
    <rPh sb="29" eb="30">
      <t>ガク</t>
    </rPh>
    <phoneticPr fontId="2"/>
  </si>
  <si>
    <t>6.西はりま天文台</t>
    <rPh sb="2" eb="3">
      <t>ニシ</t>
    </rPh>
    <rPh sb="6" eb="9">
      <t>テンモンダイ</t>
    </rPh>
    <phoneticPr fontId="2"/>
  </si>
  <si>
    <t>家族用ロッジ</t>
    <rPh sb="0" eb="3">
      <t>カゾクヨウ</t>
    </rPh>
    <phoneticPr fontId="2"/>
  </si>
  <si>
    <t>受入児童数
(人)</t>
    <rPh sb="0" eb="2">
      <t>ウケイレ</t>
    </rPh>
    <rPh sb="2" eb="4">
      <t>ジドウ</t>
    </rPh>
    <rPh sb="4" eb="5">
      <t>スウ</t>
    </rPh>
    <rPh sb="7" eb="8">
      <t>ニン</t>
    </rPh>
    <phoneticPr fontId="2"/>
  </si>
  <si>
    <t>西はりま天文台　調</t>
    <rPh sb="0" eb="1">
      <t>ニシ</t>
    </rPh>
    <rPh sb="4" eb="7">
      <t>テンモンダイ</t>
    </rPh>
    <rPh sb="8" eb="9">
      <t>シラ</t>
    </rPh>
    <phoneticPr fontId="2"/>
  </si>
  <si>
    <t>令和6年</t>
    <rPh sb="0" eb="2">
      <t>レイワ</t>
    </rPh>
    <rPh sb="3" eb="4">
      <t>ネン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</si>
  <si>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</si>
  <si>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</si>
  <si>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</t>
    </rPh>
    <phoneticPr fontId="2"/>
  </si>
  <si>
    <t>令和4年度</t>
    <rPh sb="0" eb="2">
      <t>レイワ</t>
    </rPh>
    <rPh sb="3" eb="5">
      <t>ネ</t>
    </rPh>
    <phoneticPr fontId="2"/>
  </si>
  <si>
    <t>令和4年度</t>
    <rPh sb="0" eb="2">
      <t>レイワ</t>
    </rPh>
    <rPh sb="3" eb="4">
      <t>トシ</t>
    </rPh>
    <rPh sb="4" eb="5">
      <t>ド</t>
    </rPh>
    <phoneticPr fontId="2"/>
  </si>
  <si>
    <t>令和５年</t>
    <rPh sb="0" eb="2">
      <t>レイワ</t>
    </rPh>
    <rPh sb="3" eb="4">
      <t>ネン</t>
    </rPh>
    <phoneticPr fontId="2"/>
  </si>
  <si>
    <t>令和6年度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</si>
  <si>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</si>
  <si>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</si>
  <si>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令和6年</t>
    <rPh sb="0" eb="2">
      <t>レイワ</t>
    </rPh>
    <phoneticPr fontId="2"/>
  </si>
  <si>
    <t>◇下水処理状況</t>
    <rPh sb="1" eb="3">
      <t>ゲスイ</t>
    </rPh>
    <rPh sb="3" eb="5">
      <t>ショリ</t>
    </rPh>
    <rPh sb="5" eb="7">
      <t>ジョウキョウ</t>
    </rPh>
    <phoneticPr fontId="2"/>
  </si>
  <si>
    <t>◇下水道普及状況</t>
    <rPh sb="1" eb="4">
      <t>ゲスイドウ</t>
    </rPh>
    <rPh sb="4" eb="6">
      <t>フキュウ</t>
    </rPh>
    <rPh sb="6" eb="8">
      <t>ジョウキョウ</t>
    </rPh>
    <phoneticPr fontId="10"/>
  </si>
  <si>
    <t>－</t>
    <phoneticPr fontId="2"/>
  </si>
  <si>
    <t>※令和6年３月31日現在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</si>
  <si>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商工観光課定住・空家対策室　調</t>
    <rPh sb="0" eb="2">
      <t>ショウコウ</t>
    </rPh>
    <rPh sb="2" eb="5">
      <t>カンコウカ</t>
    </rPh>
    <rPh sb="5" eb="7">
      <t>テイジュウ</t>
    </rPh>
    <rPh sb="8" eb="10">
      <t>アキヤ</t>
    </rPh>
    <rPh sb="10" eb="12">
      <t>タイサク</t>
    </rPh>
    <rPh sb="12" eb="13">
      <t>シツ</t>
    </rPh>
    <rPh sb="14" eb="15">
      <t>シラベ</t>
    </rPh>
    <phoneticPr fontId="2"/>
  </si>
  <si>
    <t>◇簡易水道普及状況（R6年度より水道事業に一本化）</t>
    <rPh sb="1" eb="3">
      <t>カンイ</t>
    </rPh>
    <rPh sb="3" eb="5">
      <t>スイドウ</t>
    </rPh>
    <rPh sb="5" eb="7">
      <t>フキュウ</t>
    </rPh>
    <rPh sb="7" eb="9">
      <t>ジョウキョウ</t>
    </rPh>
    <rPh sb="16" eb="18">
      <t>スイドウ</t>
    </rPh>
    <phoneticPr fontId="2"/>
  </si>
  <si>
    <t>◇上水道普及状況（R6年度より水道事業に一本化）</t>
    <rPh sb="1" eb="4">
      <t>ジョウスイドウ</t>
    </rPh>
    <rPh sb="4" eb="6">
      <t>フキュウ</t>
    </rPh>
    <rPh sb="6" eb="8">
      <t>ジョウキョウ</t>
    </rPh>
    <rPh sb="11" eb="13">
      <t>ネンド</t>
    </rPh>
    <rPh sb="15" eb="17">
      <t>スイドウ</t>
    </rPh>
    <rPh sb="17" eb="19">
      <t>ジギョウ</t>
    </rPh>
    <rPh sb="20" eb="23">
      <t>イッポンカ</t>
    </rPh>
    <phoneticPr fontId="2"/>
  </si>
  <si>
    <t>給付総額(円)</t>
    <rPh sb="0" eb="2">
      <t>キュウフ</t>
    </rPh>
    <rPh sb="2" eb="4">
      <t>ソウガク</t>
    </rPh>
    <rPh sb="5" eb="6">
      <t>エン</t>
    </rPh>
    <phoneticPr fontId="2"/>
  </si>
  <si>
    <t>保険税総額(円)</t>
    <rPh sb="0" eb="2">
      <t>ホケン</t>
    </rPh>
    <rPh sb="2" eb="3">
      <t>ゼイ</t>
    </rPh>
    <rPh sb="3" eb="5">
      <t>ソウガク</t>
    </rPh>
    <rPh sb="6" eb="7">
      <t>エン</t>
    </rPh>
    <phoneticPr fontId="2"/>
  </si>
  <si>
    <t>1人1日平均排出量
(g)</t>
    <rPh sb="1" eb="2">
      <t>リ</t>
    </rPh>
    <rPh sb="3" eb="4">
      <t>ニチ</t>
    </rPh>
    <rPh sb="4" eb="6">
      <t>ヘイキン</t>
    </rPh>
    <rPh sb="6" eb="8">
      <t>ハイシュツ</t>
    </rPh>
    <rPh sb="8" eb="9">
      <t>リョウ</t>
    </rPh>
    <phoneticPr fontId="2"/>
  </si>
  <si>
    <t>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</si>
</sst>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0.0_ "/>
    <numFmt numFmtId="178" formatCode="#,##0_);[Red]\(#,##0\)"/>
    <numFmt numFmtId="179" formatCode="#,##0_ "/>
    <numFmt numFmtId="180" formatCode="0.0%"/>
    <numFmt numFmtId="181" formatCode="0.00_);[Red]\(0.00\)"/>
    <numFmt numFmtId="182" formatCode="#,###,##0;\-#,###,##0;&quot;-&quot;"/>
    <numFmt numFmtId="183" formatCode="#,##0;\-#,##0;&quot;-&quot;"/>
    <numFmt numFmtId="184" formatCode="_ * #\ ###\ ###\ ##0_ ;_ * \-#\ ###\ ###\ ##0_ ;_ * &quot;-&quot;_ ;_ @_ "/>
    <numFmt numFmtId="185" formatCode="#,##0;&quot;▲ &quot;#,##0"/>
    <numFmt numFmtId="186" formatCode="#,##0.000;[Red]\-#,##0.000"/>
  </numFmts>
  <fonts count="15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name val="游ゴシック"/>
      <family val="3"/>
      <scheme val="minor"/>
    </font>
    <font>
      <sz val="9"/>
      <name val="ＭＳ Ｐゴシック"/>
      <family val="3"/>
    </font>
    <font>
      <sz val="8"/>
      <color theme="1"/>
      <name val="游ゴシック"/>
      <family val="3"/>
      <scheme val="minor"/>
    </font>
    <font>
      <sz val="10"/>
      <color rgb="FFFF0000"/>
      <name val="游ゴシック"/>
      <family val="2"/>
      <scheme val="minor"/>
    </font>
    <font>
      <sz val="6"/>
      <name val="Yu Gothic"/>
      <family val="2"/>
    </font>
    <font>
      <sz val="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Segoe UI Symbol"/>
      <family val="3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Dot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DotDot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ashDotDot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DotDot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7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178" fontId="3" fillId="0" borderId="17" xfId="0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31" xfId="0" applyNumberFormat="1" applyFont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9" fontId="3" fillId="0" borderId="27" xfId="0" applyNumberFormat="1" applyFont="1" applyBorder="1">
      <alignment vertical="center"/>
    </xf>
    <xf numFmtId="179" fontId="3" fillId="0" borderId="33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179" fontId="3" fillId="0" borderId="25" xfId="0" applyNumberFormat="1" applyFont="1" applyBorder="1">
      <alignment vertical="center"/>
    </xf>
    <xf numFmtId="0" fontId="3" fillId="2" borderId="49" xfId="0" applyFont="1" applyFill="1" applyBorder="1">
      <alignment vertical="center"/>
    </xf>
    <xf numFmtId="178" fontId="3" fillId="0" borderId="50" xfId="0" applyNumberFormat="1" applyFont="1" applyBorder="1">
      <alignment vertical="center"/>
    </xf>
    <xf numFmtId="178" fontId="3" fillId="0" borderId="51" xfId="0" applyNumberFormat="1" applyFont="1" applyBorder="1">
      <alignment vertical="center"/>
    </xf>
    <xf numFmtId="178" fontId="3" fillId="0" borderId="52" xfId="0" applyNumberFormat="1" applyFont="1" applyBorder="1">
      <alignment vertical="center"/>
    </xf>
    <xf numFmtId="178" fontId="3" fillId="0" borderId="48" xfId="0" applyNumberFormat="1" applyFont="1" applyBorder="1">
      <alignment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2" xfId="0" applyFont="1" applyBorder="1" applyAlignment="1">
      <alignment horizontal="right" vertical="center"/>
    </xf>
    <xf numFmtId="0" fontId="3" fillId="0" borderId="54" xfId="0" applyFont="1" applyBorder="1">
      <alignment vertical="center"/>
    </xf>
    <xf numFmtId="0" fontId="3" fillId="0" borderId="54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179" fontId="3" fillId="0" borderId="57" xfId="0" applyNumberFormat="1" applyFont="1" applyBorder="1">
      <alignment vertical="center"/>
    </xf>
    <xf numFmtId="179" fontId="3" fillId="0" borderId="58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wrapText="1" shrinkToFit="1"/>
    </xf>
    <xf numFmtId="179" fontId="3" fillId="0" borderId="69" xfId="0" applyNumberFormat="1" applyFont="1" applyBorder="1">
      <alignment vertical="center"/>
    </xf>
    <xf numFmtId="179" fontId="3" fillId="0" borderId="70" xfId="0" applyNumberFormat="1" applyFont="1" applyBorder="1">
      <alignment vertical="center"/>
    </xf>
    <xf numFmtId="179" fontId="3" fillId="0" borderId="23" xfId="0" applyNumberFormat="1" applyFont="1" applyBorder="1">
      <alignment vertical="center"/>
    </xf>
    <xf numFmtId="179" fontId="3" fillId="0" borderId="71" xfId="0" applyNumberFormat="1" applyFont="1" applyBorder="1">
      <alignment vertical="center"/>
    </xf>
    <xf numFmtId="179" fontId="3" fillId="0" borderId="15" xfId="0" applyNumberFormat="1" applyFont="1" applyBorder="1">
      <alignment vertical="center"/>
    </xf>
    <xf numFmtId="0" fontId="3" fillId="2" borderId="72" xfId="0" applyFont="1" applyFill="1" applyBorder="1" applyAlignment="1">
      <alignment horizontal="center" vertical="center" shrinkToFit="1"/>
    </xf>
    <xf numFmtId="179" fontId="3" fillId="0" borderId="73" xfId="0" applyNumberFormat="1" applyFont="1" applyBorder="1">
      <alignment vertical="center"/>
    </xf>
    <xf numFmtId="179" fontId="3" fillId="0" borderId="74" xfId="0" applyNumberFormat="1" applyFont="1" applyBorder="1">
      <alignment vertical="center"/>
    </xf>
    <xf numFmtId="179" fontId="3" fillId="0" borderId="75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2" xfId="0" applyFont="1" applyFill="1" applyBorder="1">
      <alignment vertical="center"/>
    </xf>
    <xf numFmtId="178" fontId="3" fillId="0" borderId="77" xfId="0" applyNumberFormat="1" applyFont="1" applyBorder="1">
      <alignment vertical="center"/>
    </xf>
    <xf numFmtId="178" fontId="3" fillId="0" borderId="78" xfId="0" applyNumberFormat="1" applyFont="1" applyBorder="1">
      <alignment vertical="center"/>
    </xf>
    <xf numFmtId="178" fontId="3" fillId="0" borderId="74" xfId="0" applyNumberFormat="1" applyFont="1" applyBorder="1">
      <alignment vertical="center"/>
    </xf>
    <xf numFmtId="178" fontId="3" fillId="0" borderId="79" xfId="0" applyNumberFormat="1" applyFont="1" applyBorder="1">
      <alignment vertical="center"/>
    </xf>
    <xf numFmtId="0" fontId="3" fillId="2" borderId="80" xfId="0" applyFont="1" applyFill="1" applyBorder="1">
      <alignment vertical="center"/>
    </xf>
    <xf numFmtId="0" fontId="3" fillId="2" borderId="81" xfId="0" applyFont="1" applyFill="1" applyBorder="1" applyAlignment="1">
      <alignment horizontal="center" vertical="center"/>
    </xf>
    <xf numFmtId="0" fontId="3" fillId="0" borderId="82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83" xfId="0" applyFont="1" applyBorder="1" applyAlignment="1">
      <alignment horizontal="right" vertical="center"/>
    </xf>
    <xf numFmtId="0" fontId="3" fillId="0" borderId="84" xfId="0" applyFont="1" applyBorder="1">
      <alignment vertical="center"/>
    </xf>
    <xf numFmtId="0" fontId="3" fillId="0" borderId="84" xfId="0" applyFont="1" applyBorder="1" applyAlignment="1">
      <alignment horizontal="right" vertical="center"/>
    </xf>
    <xf numFmtId="0" fontId="3" fillId="0" borderId="85" xfId="0" applyFont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178" fontId="3" fillId="0" borderId="87" xfId="0" applyNumberFormat="1" applyFont="1" applyBorder="1">
      <alignment vertical="center"/>
    </xf>
    <xf numFmtId="178" fontId="3" fillId="0" borderId="88" xfId="0" applyNumberFormat="1" applyFont="1" applyBorder="1">
      <alignment vertical="center"/>
    </xf>
    <xf numFmtId="178" fontId="3" fillId="0" borderId="89" xfId="0" applyNumberFormat="1" applyFont="1" applyBorder="1">
      <alignment vertical="center"/>
    </xf>
    <xf numFmtId="178" fontId="3" fillId="0" borderId="19" xfId="0" applyNumberFormat="1" applyFont="1" applyBorder="1">
      <alignment vertical="center"/>
    </xf>
    <xf numFmtId="178" fontId="3" fillId="0" borderId="90" xfId="0" applyNumberFormat="1" applyFont="1" applyBorder="1">
      <alignment vertical="center"/>
    </xf>
    <xf numFmtId="178" fontId="3" fillId="0" borderId="91" xfId="0" applyNumberFormat="1" applyFont="1" applyBorder="1">
      <alignment vertical="center"/>
    </xf>
    <xf numFmtId="178" fontId="3" fillId="0" borderId="22" xfId="0" applyNumberFormat="1" applyFont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179" fontId="3" fillId="0" borderId="92" xfId="0" applyNumberFormat="1" applyFont="1" applyBorder="1">
      <alignment vertical="center"/>
    </xf>
    <xf numFmtId="179" fontId="3" fillId="0" borderId="93" xfId="0" applyNumberFormat="1" applyFont="1" applyBorder="1">
      <alignment vertical="center"/>
    </xf>
    <xf numFmtId="179" fontId="3" fillId="0" borderId="94" xfId="0" applyNumberFormat="1" applyFont="1" applyBorder="1">
      <alignment vertical="center"/>
    </xf>
    <xf numFmtId="179" fontId="3" fillId="0" borderId="28" xfId="0" applyNumberFormat="1" applyFont="1" applyBorder="1">
      <alignment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178" fontId="3" fillId="0" borderId="15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74" xfId="0" applyFont="1" applyFill="1" applyBorder="1" applyAlignment="1">
      <alignment horizontal="center"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3" fillId="0" borderId="74" xfId="0" applyFont="1" applyBorder="1" applyAlignment="1">
      <alignment horizontal="right" vertical="center"/>
    </xf>
    <xf numFmtId="0" fontId="3" fillId="0" borderId="75" xfId="0" applyFont="1" applyBorder="1">
      <alignment vertical="center"/>
    </xf>
    <xf numFmtId="0" fontId="3" fillId="0" borderId="75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80" fontId="3" fillId="0" borderId="96" xfId="0" applyNumberFormat="1" applyFont="1" applyBorder="1">
      <alignment vertical="center"/>
    </xf>
    <xf numFmtId="180" fontId="3" fillId="0" borderId="97" xfId="0" applyNumberFormat="1" applyFont="1" applyBorder="1">
      <alignment vertical="center"/>
    </xf>
    <xf numFmtId="178" fontId="3" fillId="0" borderId="98" xfId="0" applyNumberFormat="1" applyFont="1" applyBorder="1" applyAlignment="1">
      <alignment horizontal="center" vertical="center"/>
    </xf>
    <xf numFmtId="178" fontId="3" fillId="0" borderId="99" xfId="0" applyNumberFormat="1" applyFont="1" applyBorder="1" applyAlignment="1">
      <alignment horizontal="center" vertical="center"/>
    </xf>
    <xf numFmtId="178" fontId="3" fillId="0" borderId="100" xfId="0" applyNumberFormat="1" applyFont="1" applyBorder="1" applyAlignment="1">
      <alignment horizontal="center" vertical="center"/>
    </xf>
    <xf numFmtId="178" fontId="3" fillId="0" borderId="101" xfId="0" applyNumberFormat="1" applyFont="1" applyBorder="1" applyAlignment="1">
      <alignment horizontal="center" vertical="center"/>
    </xf>
    <xf numFmtId="178" fontId="3" fillId="0" borderId="102" xfId="0" applyNumberFormat="1" applyFont="1" applyBorder="1" applyAlignment="1">
      <alignment horizontal="center" vertical="center"/>
    </xf>
    <xf numFmtId="178" fontId="3" fillId="0" borderId="96" xfId="0" applyNumberFormat="1" applyFont="1" applyBorder="1" applyAlignment="1">
      <alignment horizontal="center" vertical="center"/>
    </xf>
    <xf numFmtId="180" fontId="3" fillId="0" borderId="103" xfId="0" applyNumberFormat="1" applyFont="1" applyBorder="1">
      <alignment vertical="center"/>
    </xf>
    <xf numFmtId="0" fontId="3" fillId="2" borderId="58" xfId="0" applyFont="1" applyFill="1" applyBorder="1" applyAlignment="1">
      <alignment horizontal="center" vertical="center"/>
    </xf>
    <xf numFmtId="179" fontId="3" fillId="0" borderId="104" xfId="0" applyNumberFormat="1" applyFont="1" applyBorder="1">
      <alignment vertical="center"/>
    </xf>
    <xf numFmtId="179" fontId="3" fillId="0" borderId="105" xfId="0" applyNumberFormat="1" applyFont="1" applyBorder="1">
      <alignment vertical="center"/>
    </xf>
    <xf numFmtId="179" fontId="3" fillId="0" borderId="106" xfId="0" applyNumberFormat="1" applyFont="1" applyBorder="1">
      <alignment vertical="center"/>
    </xf>
    <xf numFmtId="179" fontId="3" fillId="0" borderId="107" xfId="0" applyNumberFormat="1" applyFont="1" applyBorder="1">
      <alignment vertical="center"/>
    </xf>
    <xf numFmtId="0" fontId="3" fillId="2" borderId="56" xfId="0" applyFont="1" applyFill="1" applyBorder="1" applyAlignment="1">
      <alignment horizontal="center" vertical="center" shrinkToFit="1"/>
    </xf>
    <xf numFmtId="179" fontId="3" fillId="0" borderId="109" xfId="0" applyNumberFormat="1" applyFont="1" applyBorder="1">
      <alignment vertical="center"/>
    </xf>
    <xf numFmtId="0" fontId="3" fillId="2" borderId="111" xfId="0" applyFont="1" applyFill="1" applyBorder="1">
      <alignment vertical="center"/>
    </xf>
    <xf numFmtId="0" fontId="3" fillId="2" borderId="112" xfId="0" applyFont="1" applyFill="1" applyBorder="1" applyAlignment="1">
      <alignment horizontal="center" vertical="center"/>
    </xf>
    <xf numFmtId="0" fontId="3" fillId="0" borderId="113" xfId="0" applyFont="1" applyBorder="1">
      <alignment vertical="center"/>
    </xf>
    <xf numFmtId="0" fontId="3" fillId="0" borderId="80" xfId="0" applyFont="1" applyBorder="1">
      <alignment vertical="center"/>
    </xf>
    <xf numFmtId="0" fontId="3" fillId="0" borderId="80" xfId="0" applyFont="1" applyBorder="1" applyAlignment="1">
      <alignment horizontal="right" vertical="center"/>
    </xf>
    <xf numFmtId="0" fontId="3" fillId="0" borderId="114" xfId="0" applyFont="1" applyBorder="1">
      <alignment vertical="center"/>
    </xf>
    <xf numFmtId="0" fontId="3" fillId="0" borderId="114" xfId="0" applyFont="1" applyBorder="1" applyAlignment="1">
      <alignment horizontal="right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2" borderId="116" xfId="0" applyFont="1" applyFill="1" applyBorder="1" applyAlignment="1">
      <alignment horizontal="center" vertical="center"/>
    </xf>
    <xf numFmtId="178" fontId="3" fillId="0" borderId="59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3" fillId="0" borderId="60" xfId="0" applyNumberFormat="1" applyFont="1" applyBorder="1">
      <alignment vertical="center"/>
    </xf>
    <xf numFmtId="178" fontId="3" fillId="0" borderId="61" xfId="0" applyNumberFormat="1" applyFont="1" applyBorder="1">
      <alignment vertical="center"/>
    </xf>
    <xf numFmtId="178" fontId="3" fillId="0" borderId="62" xfId="0" applyNumberFormat="1" applyFont="1" applyBorder="1">
      <alignment vertical="center"/>
    </xf>
    <xf numFmtId="178" fontId="3" fillId="0" borderId="63" xfId="0" applyNumberFormat="1" applyFont="1" applyBorder="1">
      <alignment vertical="center"/>
    </xf>
    <xf numFmtId="178" fontId="3" fillId="0" borderId="64" xfId="0" applyNumberFormat="1" applyFont="1" applyBorder="1">
      <alignment vertical="center"/>
    </xf>
    <xf numFmtId="178" fontId="3" fillId="0" borderId="45" xfId="0" applyNumberFormat="1" applyFont="1" applyBorder="1">
      <alignment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180" fontId="3" fillId="0" borderId="59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178" fontId="3" fillId="0" borderId="60" xfId="0" applyNumberFormat="1" applyFont="1" applyBorder="1" applyAlignment="1">
      <alignment horizontal="center" vertical="center"/>
    </xf>
    <xf numFmtId="178" fontId="3" fillId="0" borderId="61" xfId="0" applyNumberFormat="1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63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80" fontId="3" fillId="0" borderId="45" xfId="0" applyNumberFormat="1" applyFont="1" applyBorder="1">
      <alignment vertical="center"/>
    </xf>
    <xf numFmtId="0" fontId="3" fillId="0" borderId="84" xfId="0" applyFont="1" applyBorder="1" applyAlignment="1">
      <alignment horizontal="center" vertical="center"/>
    </xf>
    <xf numFmtId="0" fontId="3" fillId="2" borderId="117" xfId="0" applyFont="1" applyFill="1" applyBorder="1" applyAlignment="1">
      <alignment horizontal="center" vertical="center"/>
    </xf>
    <xf numFmtId="178" fontId="3" fillId="0" borderId="89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179" fontId="3" fillId="0" borderId="119" xfId="0" applyNumberFormat="1" applyFont="1" applyBorder="1">
      <alignment vertical="center"/>
    </xf>
    <xf numFmtId="179" fontId="3" fillId="0" borderId="120" xfId="0" applyNumberFormat="1" applyFont="1" applyBorder="1">
      <alignment vertical="center"/>
    </xf>
    <xf numFmtId="179" fontId="3" fillId="0" borderId="121" xfId="0" applyNumberFormat="1" applyFont="1" applyBorder="1">
      <alignment vertical="center"/>
    </xf>
    <xf numFmtId="179" fontId="3" fillId="0" borderId="79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179" fontId="3" fillId="0" borderId="122" xfId="0" applyNumberFormat="1" applyFont="1" applyBorder="1">
      <alignment vertical="center"/>
    </xf>
    <xf numFmtId="179" fontId="3" fillId="0" borderId="61" xfId="0" applyNumberFormat="1" applyFont="1" applyBorder="1">
      <alignment vertical="center"/>
    </xf>
    <xf numFmtId="179" fontId="3" fillId="0" borderId="62" xfId="0" applyNumberFormat="1" applyFont="1" applyBorder="1">
      <alignment vertical="center"/>
    </xf>
    <xf numFmtId="179" fontId="3" fillId="0" borderId="123" xfId="0" applyNumberFormat="1" applyFont="1" applyBorder="1">
      <alignment vertical="center"/>
    </xf>
    <xf numFmtId="179" fontId="3" fillId="0" borderId="124" xfId="0" applyNumberFormat="1" applyFont="1" applyBorder="1">
      <alignment vertical="center"/>
    </xf>
    <xf numFmtId="179" fontId="3" fillId="0" borderId="14" xfId="0" applyNumberFormat="1" applyFont="1" applyBorder="1">
      <alignment vertical="center"/>
    </xf>
    <xf numFmtId="179" fontId="3" fillId="0" borderId="29" xfId="0" applyNumberFormat="1" applyFont="1" applyBorder="1">
      <alignment vertical="center"/>
    </xf>
    <xf numFmtId="0" fontId="3" fillId="0" borderId="69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75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125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2" borderId="1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0" fontId="3" fillId="2" borderId="7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8" xfId="0" applyFont="1" applyFill="1" applyBorder="1">
      <alignment vertical="center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9" fontId="0" fillId="0" borderId="57" xfId="0" applyNumberFormat="1" applyBorder="1">
      <alignment vertical="center"/>
    </xf>
    <xf numFmtId="179" fontId="0" fillId="0" borderId="6" xfId="0" applyNumberFormat="1" applyBorder="1">
      <alignment vertical="center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107" xfId="0" applyFont="1" applyFill="1" applyBorder="1" applyAlignment="1">
      <alignment horizontal="center" vertical="center" shrinkToFit="1"/>
    </xf>
    <xf numFmtId="179" fontId="3" fillId="0" borderId="57" xfId="0" applyNumberFormat="1" applyFont="1" applyBorder="1" applyAlignment="1">
      <alignment horizontal="center" vertical="center"/>
    </xf>
    <xf numFmtId="179" fontId="3" fillId="0" borderId="58" xfId="0" applyNumberFormat="1" applyFont="1" applyBorder="1" applyAlignment="1">
      <alignment horizontal="center" vertical="center"/>
    </xf>
    <xf numFmtId="0" fontId="3" fillId="2" borderId="131" xfId="0" applyFont="1" applyFill="1" applyBorder="1" applyAlignment="1">
      <alignment horizontal="center" vertical="center" shrinkToFit="1"/>
    </xf>
    <xf numFmtId="179" fontId="3" fillId="0" borderId="113" xfId="0" applyNumberFormat="1" applyFont="1" applyBorder="1">
      <alignment vertical="center"/>
    </xf>
    <xf numFmtId="179" fontId="3" fillId="0" borderId="80" xfId="0" applyNumberFormat="1" applyFont="1" applyBorder="1">
      <alignment vertical="center"/>
    </xf>
    <xf numFmtId="179" fontId="3" fillId="0" borderId="115" xfId="0" applyNumberFormat="1" applyFont="1" applyBorder="1">
      <alignment vertical="center"/>
    </xf>
    <xf numFmtId="0" fontId="3" fillId="2" borderId="132" xfId="0" applyFont="1" applyFill="1" applyBorder="1" applyAlignment="1">
      <alignment horizontal="center" vertical="center"/>
    </xf>
    <xf numFmtId="178" fontId="3" fillId="0" borderId="133" xfId="0" applyNumberFormat="1" applyFont="1" applyBorder="1">
      <alignment vertical="center"/>
    </xf>
    <xf numFmtId="0" fontId="3" fillId="2" borderId="74" xfId="0" applyFont="1" applyFill="1" applyBorder="1" applyAlignment="1">
      <alignment horizontal="center" vertical="center" shrinkToFit="1"/>
    </xf>
    <xf numFmtId="38" fontId="3" fillId="0" borderId="33" xfId="2" applyFont="1" applyBorder="1">
      <alignment vertical="center"/>
    </xf>
    <xf numFmtId="38" fontId="3" fillId="0" borderId="3" xfId="2" applyFont="1" applyBorder="1">
      <alignment vertical="center"/>
    </xf>
    <xf numFmtId="179" fontId="3" fillId="0" borderId="130" xfId="0" applyNumberFormat="1" applyFont="1" applyBorder="1">
      <alignment vertical="center"/>
    </xf>
    <xf numFmtId="3" fontId="6" fillId="0" borderId="57" xfId="0" applyNumberFormat="1" applyFon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6" fillId="0" borderId="56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34" xfId="0" applyFont="1" applyFill="1" applyBorder="1" applyAlignment="1">
      <alignment horizontal="center" vertical="center"/>
    </xf>
    <xf numFmtId="178" fontId="3" fillId="0" borderId="96" xfId="0" applyNumberFormat="1" applyFont="1" applyBorder="1">
      <alignment vertical="center"/>
    </xf>
    <xf numFmtId="178" fontId="3" fillId="0" borderId="135" xfId="0" applyNumberFormat="1" applyFont="1" applyBorder="1">
      <alignment vertical="center"/>
    </xf>
    <xf numFmtId="0" fontId="3" fillId="2" borderId="131" xfId="0" applyFont="1" applyFill="1" applyBorder="1" applyAlignment="1">
      <alignment horizontal="center" vertical="center"/>
    </xf>
    <xf numFmtId="38" fontId="3" fillId="0" borderId="58" xfId="2" applyFont="1" applyBorder="1">
      <alignment vertical="center"/>
    </xf>
    <xf numFmtId="38" fontId="3" fillId="0" borderId="6" xfId="2" applyFont="1" applyBorder="1">
      <alignment vertical="center"/>
    </xf>
    <xf numFmtId="179" fontId="3" fillId="0" borderId="58" xfId="0" applyNumberFormat="1" applyFont="1" applyBorder="1" applyAlignment="1">
      <alignment horizontal="right" vertical="center"/>
    </xf>
    <xf numFmtId="178" fontId="3" fillId="0" borderId="136" xfId="0" applyNumberFormat="1" applyFont="1" applyBorder="1">
      <alignment vertical="center"/>
    </xf>
    <xf numFmtId="38" fontId="3" fillId="0" borderId="74" xfId="2" applyFont="1" applyBorder="1">
      <alignment vertical="center"/>
    </xf>
    <xf numFmtId="38" fontId="3" fillId="0" borderId="9" xfId="2" applyFont="1" applyBorder="1">
      <alignment vertical="center"/>
    </xf>
    <xf numFmtId="0" fontId="3" fillId="2" borderId="137" xfId="0" applyFont="1" applyFill="1" applyBorder="1" applyAlignment="1">
      <alignment horizontal="center" vertical="center"/>
    </xf>
    <xf numFmtId="181" fontId="3" fillId="0" borderId="96" xfId="0" applyNumberFormat="1" applyFont="1" applyBorder="1">
      <alignment vertical="center"/>
    </xf>
    <xf numFmtId="181" fontId="3" fillId="0" borderId="129" xfId="0" applyNumberFormat="1" applyFont="1" applyBorder="1">
      <alignment vertical="center"/>
    </xf>
    <xf numFmtId="0" fontId="0" fillId="2" borderId="7" xfId="0" applyFill="1" applyBorder="1" applyAlignment="1">
      <alignment horizontal="center" vertical="center"/>
    </xf>
    <xf numFmtId="179" fontId="0" fillId="0" borderId="73" xfId="0" applyNumberFormat="1" applyBorder="1">
      <alignment vertical="center"/>
    </xf>
    <xf numFmtId="179" fontId="0" fillId="0" borderId="9" xfId="0" applyNumberFormat="1" applyBorder="1">
      <alignment vertical="center"/>
    </xf>
    <xf numFmtId="182" fontId="6" fillId="0" borderId="57" xfId="2" applyNumberFormat="1" applyFont="1" applyFill="1" applyBorder="1" applyAlignment="1">
      <alignment horizontal="right"/>
    </xf>
    <xf numFmtId="182" fontId="6" fillId="0" borderId="58" xfId="2" applyNumberFormat="1" applyFont="1" applyFill="1" applyBorder="1" applyAlignment="1">
      <alignment horizontal="right"/>
    </xf>
    <xf numFmtId="182" fontId="6" fillId="0" borderId="56" xfId="2" applyNumberFormat="1" applyFont="1" applyFill="1" applyBorder="1" applyAlignment="1">
      <alignment horizontal="right"/>
    </xf>
    <xf numFmtId="38" fontId="3" fillId="0" borderId="139" xfId="2" applyFont="1" applyBorder="1">
      <alignment vertical="center"/>
    </xf>
    <xf numFmtId="38" fontId="3" fillId="0" borderId="103" xfId="2" applyFont="1" applyBorder="1">
      <alignment vertical="center"/>
    </xf>
    <xf numFmtId="183" fontId="6" fillId="3" borderId="57" xfId="2" applyNumberFormat="1" applyFont="1" applyFill="1" applyBorder="1" applyAlignment="1">
      <alignment horizontal="right" vertical="center"/>
    </xf>
    <xf numFmtId="183" fontId="6" fillId="3" borderId="58" xfId="2" applyNumberFormat="1" applyFont="1" applyFill="1" applyBorder="1" applyAlignment="1">
      <alignment horizontal="right" vertical="center"/>
    </xf>
    <xf numFmtId="183" fontId="6" fillId="3" borderId="56" xfId="2" applyNumberFormat="1" applyFont="1" applyFill="1" applyBorder="1" applyAlignment="1">
      <alignment horizontal="right" vertical="center"/>
    </xf>
    <xf numFmtId="184" fontId="7" fillId="0" borderId="0" xfId="2" applyNumberFormat="1" applyFont="1" applyBorder="1">
      <alignment vertical="center"/>
    </xf>
    <xf numFmtId="179" fontId="3" fillId="0" borderId="57" xfId="0" applyNumberFormat="1" applyFont="1" applyBorder="1" applyAlignment="1">
      <alignment horizontal="right" vertical="center"/>
    </xf>
    <xf numFmtId="179" fontId="3" fillId="0" borderId="56" xfId="0" applyNumberFormat="1" applyFont="1" applyBorder="1" applyAlignment="1">
      <alignment horizontal="right" vertical="center"/>
    </xf>
    <xf numFmtId="179" fontId="3" fillId="0" borderId="140" xfId="0" applyNumberFormat="1" applyFont="1" applyBorder="1">
      <alignment vertical="center"/>
    </xf>
    <xf numFmtId="179" fontId="3" fillId="0" borderId="73" xfId="0" applyNumberFormat="1" applyFont="1" applyBorder="1" applyAlignment="1">
      <alignment horizontal="right" vertical="center"/>
    </xf>
    <xf numFmtId="179" fontId="3" fillId="0" borderId="74" xfId="0" applyNumberFormat="1" applyFont="1" applyBorder="1" applyAlignment="1">
      <alignment horizontal="right" vertical="center"/>
    </xf>
    <xf numFmtId="179" fontId="3" fillId="0" borderId="72" xfId="0" applyNumberFormat="1" applyFont="1" applyBorder="1" applyAlignment="1">
      <alignment horizontal="right" vertical="center"/>
    </xf>
    <xf numFmtId="184" fontId="7" fillId="0" borderId="0" xfId="2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shrinkToFit="1"/>
    </xf>
    <xf numFmtId="179" fontId="3" fillId="0" borderId="0" xfId="0" applyNumberFormat="1" applyFont="1">
      <alignment vertical="center"/>
    </xf>
    <xf numFmtId="179" fontId="3" fillId="0" borderId="73" xfId="0" applyNumberFormat="1" applyFont="1" applyBorder="1" applyAlignment="1">
      <alignment horizontal="center" vertical="center"/>
    </xf>
    <xf numFmtId="179" fontId="3" fillId="0" borderId="74" xfId="0" applyNumberFormat="1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9" fontId="3" fillId="0" borderId="14" xfId="0" applyNumberFormat="1" applyFont="1" applyBorder="1" applyAlignment="1">
      <alignment vertical="center" shrinkToFit="1"/>
    </xf>
    <xf numFmtId="179" fontId="3" fillId="0" borderId="29" xfId="0" applyNumberFormat="1" applyFont="1" applyBorder="1" applyAlignment="1">
      <alignment vertical="center" shrinkToFit="1"/>
    </xf>
    <xf numFmtId="0" fontId="0" fillId="0" borderId="141" xfId="0" applyBorder="1">
      <alignment vertical="center"/>
    </xf>
    <xf numFmtId="0" fontId="0" fillId="0" borderId="33" xfId="0" applyBorder="1">
      <alignment vertical="center"/>
    </xf>
    <xf numFmtId="0" fontId="0" fillId="0" borderId="27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3" fillId="0" borderId="6" xfId="0" applyFont="1" applyBorder="1">
      <alignment vertical="center"/>
    </xf>
    <xf numFmtId="0" fontId="3" fillId="2" borderId="131" xfId="0" applyFont="1" applyFill="1" applyBorder="1" applyAlignment="1">
      <alignment horizontal="center" vertical="center" wrapText="1"/>
    </xf>
    <xf numFmtId="179" fontId="3" fillId="0" borderId="114" xfId="0" applyNumberFormat="1" applyFont="1" applyBorder="1">
      <alignment vertical="center"/>
    </xf>
    <xf numFmtId="179" fontId="3" fillId="0" borderId="33" xfId="0" applyNumberFormat="1" applyFont="1" applyBorder="1" applyAlignment="1">
      <alignment vertical="center" shrinkToFit="1"/>
    </xf>
    <xf numFmtId="179" fontId="3" fillId="0" borderId="25" xfId="0" applyNumberFormat="1" applyFont="1" applyBorder="1" applyAlignment="1">
      <alignment vertical="center" shrinkToFit="1"/>
    </xf>
    <xf numFmtId="0" fontId="3" fillId="0" borderId="58" xfId="0" applyFont="1" applyBorder="1">
      <alignment vertical="center"/>
    </xf>
    <xf numFmtId="0" fontId="3" fillId="0" borderId="109" xfId="0" applyFont="1" applyBorder="1">
      <alignment vertical="center"/>
    </xf>
    <xf numFmtId="0" fontId="0" fillId="2" borderId="72" xfId="0" applyFill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4" xfId="0" applyBorder="1">
      <alignment vertical="center"/>
    </xf>
    <xf numFmtId="0" fontId="0" fillId="0" borderId="73" xfId="0" applyBorder="1">
      <alignment vertical="center"/>
    </xf>
    <xf numFmtId="179" fontId="3" fillId="0" borderId="58" xfId="0" applyNumberFormat="1" applyFont="1" applyBorder="1" applyAlignment="1">
      <alignment vertical="center" shrinkToFit="1"/>
    </xf>
    <xf numFmtId="179" fontId="3" fillId="0" borderId="109" xfId="0" applyNumberFormat="1" applyFont="1" applyBorder="1" applyAlignment="1">
      <alignment vertical="center" shrinkToFit="1"/>
    </xf>
    <xf numFmtId="0" fontId="0" fillId="0" borderId="142" xfId="0" applyBorder="1">
      <alignment vertical="center"/>
    </xf>
    <xf numFmtId="0" fontId="0" fillId="0" borderId="53" xfId="0" applyBorder="1">
      <alignment vertical="center"/>
    </xf>
    <xf numFmtId="0" fontId="0" fillId="0" borderId="62" xfId="0" applyBorder="1">
      <alignment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9" fillId="0" borderId="0" xfId="0" applyFont="1">
      <alignment vertical="center"/>
    </xf>
    <xf numFmtId="179" fontId="3" fillId="0" borderId="74" xfId="0" applyNumberFormat="1" applyFont="1" applyBorder="1" applyAlignment="1">
      <alignment vertical="center" shrinkToFit="1"/>
    </xf>
    <xf numFmtId="179" fontId="3" fillId="0" borderId="75" xfId="0" applyNumberFormat="1" applyFont="1" applyBorder="1" applyAlignment="1">
      <alignment vertical="center" shrinkToFit="1"/>
    </xf>
    <xf numFmtId="0" fontId="3" fillId="0" borderId="115" xfId="0" applyFont="1" applyBorder="1">
      <alignment vertical="center"/>
    </xf>
    <xf numFmtId="0" fontId="0" fillId="0" borderId="143" xfId="0" applyBorder="1">
      <alignment vertical="center"/>
    </xf>
    <xf numFmtId="0" fontId="0" fillId="0" borderId="139" xfId="0" applyBorder="1">
      <alignment vertical="center"/>
    </xf>
    <xf numFmtId="0" fontId="0" fillId="0" borderId="100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5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3" fillId="0" borderId="57" xfId="0" applyNumberFormat="1" applyFont="1" applyBorder="1">
      <alignment vertical="center"/>
    </xf>
    <xf numFmtId="3" fontId="3" fillId="0" borderId="58" xfId="0" applyNumberFormat="1" applyFont="1" applyBorder="1">
      <alignment vertical="center"/>
    </xf>
    <xf numFmtId="3" fontId="3" fillId="0" borderId="109" xfId="0" applyNumberFormat="1" applyFont="1" applyBorder="1">
      <alignment vertical="center"/>
    </xf>
    <xf numFmtId="38" fontId="3" fillId="0" borderId="0" xfId="2" applyFont="1">
      <alignment vertical="center"/>
    </xf>
    <xf numFmtId="38" fontId="3" fillId="2" borderId="4" xfId="2" applyFont="1" applyFill="1" applyBorder="1" applyAlignment="1">
      <alignment horizontal="center" vertical="center" shrinkToFit="1"/>
    </xf>
    <xf numFmtId="38" fontId="3" fillId="0" borderId="57" xfId="2" applyFont="1" applyBorder="1">
      <alignment vertical="center"/>
    </xf>
    <xf numFmtId="38" fontId="3" fillId="0" borderId="109" xfId="2" applyFont="1" applyBorder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38" fontId="6" fillId="0" borderId="80" xfId="2" applyFont="1" applyFill="1" applyBorder="1" applyAlignment="1">
      <alignment horizontal="right" vertical="center"/>
    </xf>
    <xf numFmtId="38" fontId="6" fillId="0" borderId="114" xfId="2" applyFont="1" applyFill="1" applyBorder="1" applyAlignment="1">
      <alignment horizontal="right" vertical="center"/>
    </xf>
    <xf numFmtId="38" fontId="3" fillId="0" borderId="109" xfId="2" applyFont="1" applyBorder="1" applyAlignment="1">
      <alignment horizontal="right" vertical="center"/>
    </xf>
    <xf numFmtId="38" fontId="3" fillId="0" borderId="58" xfId="2" applyFont="1" applyBorder="1" applyAlignment="1">
      <alignment horizontal="right" vertical="center"/>
    </xf>
    <xf numFmtId="0" fontId="3" fillId="2" borderId="54" xfId="0" applyFont="1" applyFill="1" applyBorder="1" applyAlignment="1">
      <alignment horizontal="center" vertical="center"/>
    </xf>
    <xf numFmtId="38" fontId="3" fillId="2" borderId="4" xfId="2" applyFont="1" applyFill="1" applyBorder="1" applyAlignment="1">
      <alignment horizontal="center" vertical="center" wrapText="1"/>
    </xf>
    <xf numFmtId="40" fontId="6" fillId="0" borderId="80" xfId="2" applyNumberFormat="1" applyFont="1" applyFill="1" applyBorder="1" applyAlignment="1">
      <alignment horizontal="right" vertical="center"/>
    </xf>
    <xf numFmtId="40" fontId="6" fillId="0" borderId="114" xfId="2" applyNumberFormat="1" applyFont="1" applyFill="1" applyBorder="1" applyAlignment="1">
      <alignment horizontal="right" vertical="center"/>
    </xf>
    <xf numFmtId="38" fontId="3" fillId="0" borderId="109" xfId="2" applyFont="1" applyBorder="1" applyAlignment="1">
      <alignment horizontal="right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0" fontId="3" fillId="0" borderId="14" xfId="2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2" fontId="3" fillId="0" borderId="73" xfId="0" applyNumberFormat="1" applyFont="1" applyBorder="1">
      <alignment vertical="center"/>
    </xf>
    <xf numFmtId="2" fontId="3" fillId="0" borderId="74" xfId="0" applyNumberFormat="1" applyFont="1" applyBorder="1">
      <alignment vertical="center"/>
    </xf>
    <xf numFmtId="2" fontId="3" fillId="0" borderId="75" xfId="0" applyNumberFormat="1" applyFont="1" applyBorder="1">
      <alignment vertical="center"/>
    </xf>
    <xf numFmtId="38" fontId="6" fillId="0" borderId="58" xfId="2" applyFont="1" applyFill="1" applyBorder="1" applyAlignment="1">
      <alignment horizontal="right" vertical="center"/>
    </xf>
    <xf numFmtId="38" fontId="6" fillId="0" borderId="109" xfId="2" applyFont="1" applyFill="1" applyBorder="1" applyAlignment="1">
      <alignment horizontal="right" vertical="center"/>
    </xf>
    <xf numFmtId="0" fontId="3" fillId="0" borderId="10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40" fontId="3" fillId="0" borderId="53" xfId="2" applyNumberFormat="1" applyFont="1" applyBorder="1" applyAlignment="1">
      <alignment horizontal="right" vertical="center"/>
    </xf>
    <xf numFmtId="0" fontId="3" fillId="0" borderId="53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45" xfId="0" applyFont="1" applyBorder="1">
      <alignment vertical="center"/>
    </xf>
    <xf numFmtId="0" fontId="6" fillId="2" borderId="56" xfId="0" applyFont="1" applyFill="1" applyBorder="1" applyAlignment="1">
      <alignment horizontal="center" vertical="center"/>
    </xf>
    <xf numFmtId="0" fontId="3" fillId="2" borderId="145" xfId="0" applyFont="1" applyFill="1" applyBorder="1" applyAlignment="1">
      <alignment horizontal="center" vertical="center"/>
    </xf>
    <xf numFmtId="176" fontId="3" fillId="0" borderId="73" xfId="0" applyNumberFormat="1" applyFont="1" applyBorder="1">
      <alignment vertical="center"/>
    </xf>
    <xf numFmtId="176" fontId="3" fillId="0" borderId="74" xfId="0" applyNumberFormat="1" applyFont="1" applyBorder="1">
      <alignment vertical="center"/>
    </xf>
    <xf numFmtId="176" fontId="3" fillId="0" borderId="75" xfId="0" applyNumberFormat="1" applyFont="1" applyBorder="1">
      <alignment vertical="center"/>
    </xf>
    <xf numFmtId="38" fontId="3" fillId="0" borderId="75" xfId="2" applyFont="1" applyBorder="1" applyAlignment="1">
      <alignment horizontal="right" vertical="center"/>
    </xf>
    <xf numFmtId="38" fontId="3" fillId="0" borderId="74" xfId="2" applyFont="1" applyBorder="1" applyAlignment="1">
      <alignment horizontal="right" vertical="center"/>
    </xf>
    <xf numFmtId="40" fontId="6" fillId="0" borderId="58" xfId="2" applyNumberFormat="1" applyFont="1" applyFill="1" applyBorder="1" applyAlignment="1">
      <alignment horizontal="right" vertical="center"/>
    </xf>
    <xf numFmtId="40" fontId="6" fillId="0" borderId="109" xfId="2" applyNumberFormat="1" applyFont="1" applyFill="1" applyBorder="1" applyAlignment="1">
      <alignment horizontal="right" vertical="center"/>
    </xf>
    <xf numFmtId="0" fontId="6" fillId="2" borderId="72" xfId="0" applyFont="1" applyFill="1" applyBorder="1" applyAlignment="1">
      <alignment horizontal="center" vertical="center"/>
    </xf>
    <xf numFmtId="38" fontId="6" fillId="0" borderId="74" xfId="2" applyFont="1" applyFill="1" applyBorder="1" applyAlignment="1">
      <alignment horizontal="right" vertical="center"/>
    </xf>
    <xf numFmtId="38" fontId="6" fillId="0" borderId="75" xfId="2" applyFont="1" applyFill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0" fontId="3" fillId="0" borderId="80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40" fontId="3" fillId="0" borderId="58" xfId="2" applyNumberFormat="1" applyFont="1" applyBorder="1" applyAlignment="1">
      <alignment horizontal="right" vertical="center"/>
    </xf>
    <xf numFmtId="0" fontId="3" fillId="0" borderId="11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40" fontId="3" fillId="0" borderId="52" xfId="2" applyNumberFormat="1" applyFont="1" applyBorder="1" applyAlignment="1">
      <alignment horizontal="right" vertical="center"/>
    </xf>
    <xf numFmtId="0" fontId="3" fillId="0" borderId="95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40" fontId="3" fillId="0" borderId="139" xfId="2" applyNumberFormat="1" applyFont="1" applyBorder="1" applyAlignment="1">
      <alignment horizontal="right" vertical="center"/>
    </xf>
    <xf numFmtId="0" fontId="3" fillId="0" borderId="139" xfId="0" applyFont="1" applyBorder="1">
      <alignment vertical="center"/>
    </xf>
    <xf numFmtId="0" fontId="3" fillId="0" borderId="144" xfId="0" applyFont="1" applyBorder="1">
      <alignment vertical="center"/>
    </xf>
    <xf numFmtId="38" fontId="3" fillId="0" borderId="23" xfId="2" applyFont="1" applyBorder="1">
      <alignment vertical="center"/>
    </xf>
    <xf numFmtId="38" fontId="3" fillId="0" borderId="14" xfId="2" applyFont="1" applyBorder="1">
      <alignment vertical="center"/>
    </xf>
    <xf numFmtId="38" fontId="3" fillId="0" borderId="29" xfId="2" applyFont="1" applyBorder="1">
      <alignment vertical="center"/>
    </xf>
    <xf numFmtId="38" fontId="3" fillId="0" borderId="27" xfId="2" applyFont="1" applyFill="1" applyBorder="1">
      <alignment vertical="center"/>
    </xf>
    <xf numFmtId="38" fontId="3" fillId="0" borderId="25" xfId="2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5" xfId="0" applyFont="1" applyFill="1" applyBorder="1">
      <alignment vertical="center"/>
    </xf>
    <xf numFmtId="38" fontId="3" fillId="0" borderId="73" xfId="2" applyFont="1" applyFill="1" applyBorder="1">
      <alignment vertical="center"/>
    </xf>
    <xf numFmtId="38" fontId="3" fillId="0" borderId="62" xfId="2" applyFont="1" applyFill="1" applyBorder="1">
      <alignment vertical="center"/>
    </xf>
    <xf numFmtId="38" fontId="3" fillId="0" borderId="53" xfId="2" applyFont="1" applyFill="1" applyBorder="1">
      <alignment vertical="center"/>
    </xf>
    <xf numFmtId="10" fontId="3" fillId="0" borderId="58" xfId="3" applyNumberFormat="1" applyFont="1" applyBorder="1">
      <alignment vertical="center"/>
    </xf>
    <xf numFmtId="10" fontId="3" fillId="0" borderId="6" xfId="3" applyNumberFormat="1" applyFont="1" applyBorder="1">
      <alignment vertical="center"/>
    </xf>
    <xf numFmtId="38" fontId="3" fillId="0" borderId="75" xfId="2" applyFont="1" applyBorder="1">
      <alignment vertical="center"/>
    </xf>
    <xf numFmtId="0" fontId="0" fillId="0" borderId="0" xfId="0">
      <alignment vertical="center"/>
    </xf>
    <xf numFmtId="0" fontId="3" fillId="2" borderId="146" xfId="0" applyFont="1" applyFill="1" applyBorder="1">
      <alignment vertical="center"/>
    </xf>
    <xf numFmtId="178" fontId="3" fillId="0" borderId="29" xfId="0" applyNumberFormat="1" applyFont="1" applyBorder="1" applyAlignment="1">
      <alignment vertical="center"/>
    </xf>
    <xf numFmtId="178" fontId="3" fillId="0" borderId="29" xfId="0" applyNumberFormat="1" applyFont="1" applyBorder="1">
      <alignment vertical="center"/>
    </xf>
    <xf numFmtId="185" fontId="3" fillId="0" borderId="73" xfId="0" applyNumberFormat="1" applyFont="1" applyBorder="1">
      <alignment vertical="center"/>
    </xf>
    <xf numFmtId="185" fontId="3" fillId="0" borderId="74" xfId="0" applyNumberFormat="1" applyFont="1" applyBorder="1">
      <alignment vertical="center"/>
    </xf>
    <xf numFmtId="185" fontId="3" fillId="0" borderId="75" xfId="0" applyNumberFormat="1" applyFont="1" applyBorder="1">
      <alignment vertical="center"/>
    </xf>
    <xf numFmtId="179" fontId="3" fillId="0" borderId="20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22" xfId="0" applyNumberFormat="1" applyFont="1" applyBorder="1">
      <alignment vertical="center"/>
    </xf>
    <xf numFmtId="178" fontId="3" fillId="0" borderId="33" xfId="0" applyNumberFormat="1" applyFont="1" applyBorder="1">
      <alignment vertical="center"/>
    </xf>
    <xf numFmtId="178" fontId="3" fillId="0" borderId="25" xfId="0" applyNumberFormat="1" applyFont="1" applyBorder="1" applyAlignment="1">
      <alignment vertical="center"/>
    </xf>
    <xf numFmtId="178" fontId="3" fillId="0" borderId="25" xfId="0" applyNumberFormat="1" applyFont="1" applyBorder="1">
      <alignment vertical="center"/>
    </xf>
    <xf numFmtId="0" fontId="3" fillId="0" borderId="74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shrinkToFit="1"/>
    </xf>
    <xf numFmtId="179" fontId="3" fillId="0" borderId="52" xfId="0" applyNumberFormat="1" applyFont="1" applyBorder="1">
      <alignment vertical="center"/>
    </xf>
    <xf numFmtId="179" fontId="3" fillId="0" borderId="54" xfId="0" applyNumberFormat="1" applyFont="1" applyBorder="1">
      <alignment vertical="center"/>
    </xf>
    <xf numFmtId="178" fontId="6" fillId="0" borderId="53" xfId="0" applyNumberFormat="1" applyFont="1" applyBorder="1">
      <alignment vertical="center"/>
    </xf>
    <xf numFmtId="178" fontId="3" fillId="0" borderId="53" xfId="0" applyNumberFormat="1" applyFont="1" applyBorder="1">
      <alignment vertical="center"/>
    </xf>
    <xf numFmtId="178" fontId="3" fillId="0" borderId="111" xfId="0" applyNumberFormat="1" applyFont="1" applyBorder="1" applyAlignment="1">
      <alignment vertical="center"/>
    </xf>
    <xf numFmtId="178" fontId="3" fillId="0" borderId="111" xfId="0" applyNumberFormat="1" applyFont="1" applyBorder="1">
      <alignment vertical="center"/>
    </xf>
    <xf numFmtId="179" fontId="3" fillId="0" borderId="52" xfId="0" applyNumberFormat="1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center" vertical="center"/>
    </xf>
    <xf numFmtId="178" fontId="3" fillId="0" borderId="54" xfId="0" applyNumberFormat="1" applyFont="1" applyBorder="1" applyAlignment="1">
      <alignment horizontal="center" vertical="center"/>
    </xf>
    <xf numFmtId="0" fontId="3" fillId="0" borderId="78" xfId="0" applyFont="1" applyBorder="1">
      <alignment vertical="center"/>
    </xf>
    <xf numFmtId="178" fontId="3" fillId="0" borderId="54" xfId="0" applyNumberFormat="1" applyFont="1" applyBorder="1" applyAlignment="1">
      <alignment vertical="center"/>
    </xf>
    <xf numFmtId="179" fontId="3" fillId="0" borderId="139" xfId="0" applyNumberFormat="1" applyFont="1" applyBorder="1">
      <alignment vertical="center"/>
    </xf>
    <xf numFmtId="179" fontId="3" fillId="0" borderId="144" xfId="0" applyNumberFormat="1" applyFont="1" applyBorder="1">
      <alignment vertical="center"/>
    </xf>
    <xf numFmtId="178" fontId="3" fillId="0" borderId="54" xfId="0" applyNumberFormat="1" applyFont="1" applyBorder="1">
      <alignment vertical="center"/>
    </xf>
    <xf numFmtId="178" fontId="3" fillId="0" borderId="23" xfId="0" applyNumberFormat="1" applyFont="1" applyBorder="1">
      <alignment vertical="center"/>
    </xf>
    <xf numFmtId="178" fontId="3" fillId="0" borderId="100" xfId="0" applyNumberFormat="1" applyFont="1" applyBorder="1">
      <alignment vertical="center"/>
    </xf>
    <xf numFmtId="178" fontId="3" fillId="0" borderId="139" xfId="0" applyNumberFormat="1" applyFont="1" applyBorder="1">
      <alignment vertical="center"/>
    </xf>
    <xf numFmtId="178" fontId="3" fillId="0" borderId="144" xfId="0" applyNumberFormat="1" applyFont="1" applyBorder="1" applyAlignment="1">
      <alignment vertical="center"/>
    </xf>
    <xf numFmtId="178" fontId="3" fillId="0" borderId="14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151" xfId="0" applyFont="1" applyBorder="1">
      <alignment vertical="center"/>
    </xf>
    <xf numFmtId="3" fontId="3" fillId="0" borderId="73" xfId="0" applyNumberFormat="1" applyFont="1" applyBorder="1">
      <alignment vertical="center"/>
    </xf>
    <xf numFmtId="3" fontId="3" fillId="0" borderId="74" xfId="0" applyNumberFormat="1" applyFont="1" applyBorder="1">
      <alignment vertical="center"/>
    </xf>
    <xf numFmtId="3" fontId="3" fillId="0" borderId="75" xfId="0" applyNumberFormat="1" applyFont="1" applyBorder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38" fontId="3" fillId="0" borderId="20" xfId="2" applyFont="1" applyBorder="1" applyAlignment="1">
      <alignment horizontal="right" vertical="center"/>
    </xf>
    <xf numFmtId="38" fontId="3" fillId="0" borderId="21" xfId="2" applyFont="1" applyBorder="1" applyAlignment="1">
      <alignment horizontal="right" vertical="center"/>
    </xf>
    <xf numFmtId="38" fontId="3" fillId="0" borderId="80" xfId="2" applyFont="1" applyBorder="1" applyAlignment="1">
      <alignment horizontal="right" vertical="center"/>
    </xf>
    <xf numFmtId="38" fontId="3" fillId="0" borderId="114" xfId="2" applyFont="1" applyBorder="1" applyAlignment="1">
      <alignment horizontal="right" vertical="center"/>
    </xf>
    <xf numFmtId="0" fontId="3" fillId="2" borderId="15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57" xfId="0" applyFont="1" applyBorder="1">
      <alignment vertical="center"/>
    </xf>
    <xf numFmtId="0" fontId="3" fillId="2" borderId="14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28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79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3" fillId="0" borderId="80" xfId="0" applyNumberFormat="1" applyFont="1" applyBorder="1">
      <alignment vertical="center"/>
    </xf>
    <xf numFmtId="179" fontId="3" fillId="0" borderId="58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38" fontId="3" fillId="0" borderId="27" xfId="2" applyFont="1" applyBorder="1">
      <alignment vertical="center"/>
    </xf>
    <xf numFmtId="38" fontId="3" fillId="0" borderId="73" xfId="2" applyFont="1" applyBorder="1">
      <alignment vertical="center"/>
    </xf>
    <xf numFmtId="38" fontId="3" fillId="0" borderId="100" xfId="2" applyFont="1" applyBorder="1">
      <alignment vertical="center"/>
    </xf>
    <xf numFmtId="179" fontId="3" fillId="0" borderId="15" xfId="0" applyNumberFormat="1" applyFont="1" applyBorder="1" applyAlignment="1">
      <alignment vertical="center" shrinkToFit="1"/>
    </xf>
    <xf numFmtId="179" fontId="3" fillId="0" borderId="28" xfId="0" applyNumberFormat="1" applyFont="1" applyBorder="1" applyAlignment="1">
      <alignment vertical="center" shrinkToFit="1"/>
    </xf>
    <xf numFmtId="179" fontId="3" fillId="0" borderId="107" xfId="0" applyNumberFormat="1" applyFont="1" applyBorder="1" applyAlignment="1">
      <alignment vertical="center" shrinkToFit="1"/>
    </xf>
    <xf numFmtId="179" fontId="3" fillId="0" borderId="79" xfId="0" applyNumberFormat="1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153" xfId="0" applyFont="1" applyBorder="1">
      <alignment vertical="center"/>
    </xf>
    <xf numFmtId="0" fontId="3" fillId="0" borderId="48" xfId="0" applyFont="1" applyBorder="1">
      <alignment vertical="center"/>
    </xf>
    <xf numFmtId="179" fontId="3" fillId="0" borderId="153" xfId="0" applyNumberFormat="1" applyFont="1" applyBorder="1">
      <alignment vertical="center"/>
    </xf>
    <xf numFmtId="38" fontId="3" fillId="0" borderId="107" xfId="2" applyFont="1" applyBorder="1" applyAlignment="1">
      <alignment horizontal="right" vertical="center"/>
    </xf>
    <xf numFmtId="38" fontId="3" fillId="0" borderId="79" xfId="2" applyFont="1" applyBorder="1" applyAlignment="1">
      <alignment horizontal="right" vertical="center"/>
    </xf>
    <xf numFmtId="38" fontId="3" fillId="0" borderId="15" xfId="2" applyFont="1" applyBorder="1">
      <alignment vertical="center"/>
    </xf>
    <xf numFmtId="38" fontId="3" fillId="0" borderId="28" xfId="2" applyFont="1" applyBorder="1">
      <alignment vertical="center"/>
    </xf>
    <xf numFmtId="38" fontId="3" fillId="0" borderId="79" xfId="2" applyFont="1" applyBorder="1">
      <alignment vertical="center"/>
    </xf>
    <xf numFmtId="38" fontId="3" fillId="0" borderId="124" xfId="2" applyFont="1" applyFill="1" applyBorder="1">
      <alignment vertical="center"/>
    </xf>
    <xf numFmtId="38" fontId="3" fillId="0" borderId="107" xfId="2" applyFont="1" applyBorder="1">
      <alignment vertical="center"/>
    </xf>
    <xf numFmtId="178" fontId="3" fillId="0" borderId="28" xfId="0" applyNumberFormat="1" applyFont="1" applyBorder="1">
      <alignment vertical="center"/>
    </xf>
    <xf numFmtId="178" fontId="3" fillId="0" borderId="124" xfId="0" applyNumberFormat="1" applyFont="1" applyBorder="1">
      <alignment vertical="center"/>
    </xf>
    <xf numFmtId="178" fontId="3" fillId="0" borderId="48" xfId="0" applyNumberFormat="1" applyFont="1" applyBorder="1" applyAlignment="1">
      <alignment horizontal="center" vertical="center"/>
    </xf>
    <xf numFmtId="178" fontId="3" fillId="0" borderId="129" xfId="0" applyNumberFormat="1" applyFont="1" applyBorder="1">
      <alignment vertical="center"/>
    </xf>
    <xf numFmtId="185" fontId="3" fillId="0" borderId="79" xfId="0" applyNumberFormat="1" applyFont="1" applyBorder="1">
      <alignment vertical="center"/>
    </xf>
    <xf numFmtId="179" fontId="3" fillId="0" borderId="48" xfId="0" applyNumberFormat="1" applyFont="1" applyBorder="1">
      <alignment vertical="center"/>
    </xf>
    <xf numFmtId="179" fontId="3" fillId="0" borderId="129" xfId="0" applyNumberFormat="1" applyFont="1" applyBorder="1">
      <alignment vertical="center"/>
    </xf>
    <xf numFmtId="179" fontId="3" fillId="0" borderId="31" xfId="0" applyNumberFormat="1" applyFont="1" applyBorder="1">
      <alignment vertical="center"/>
    </xf>
    <xf numFmtId="179" fontId="3" fillId="0" borderId="48" xfId="0" applyNumberFormat="1" applyFont="1" applyBorder="1" applyAlignment="1">
      <alignment horizontal="center" vertical="center"/>
    </xf>
    <xf numFmtId="3" fontId="3" fillId="0" borderId="79" xfId="0" applyNumberFormat="1" applyFont="1" applyBorder="1">
      <alignment vertical="center"/>
    </xf>
    <xf numFmtId="38" fontId="3" fillId="0" borderId="31" xfId="2" applyFont="1" applyBorder="1" applyAlignment="1">
      <alignment horizontal="right" vertical="center"/>
    </xf>
    <xf numFmtId="38" fontId="3" fillId="0" borderId="153" xfId="2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38" fontId="6" fillId="0" borderId="153" xfId="2" applyFont="1" applyFill="1" applyBorder="1" applyAlignment="1">
      <alignment horizontal="right" vertical="center"/>
    </xf>
    <xf numFmtId="40" fontId="6" fillId="0" borderId="153" xfId="0" applyNumberFormat="1" applyFont="1" applyBorder="1" applyAlignment="1">
      <alignment horizontal="right" vertical="center"/>
    </xf>
    <xf numFmtId="38" fontId="6" fillId="0" borderId="107" xfId="2" applyFont="1" applyFill="1" applyBorder="1" applyAlignment="1">
      <alignment horizontal="right" vertical="center"/>
    </xf>
    <xf numFmtId="0" fontId="6" fillId="0" borderId="107" xfId="0" applyFont="1" applyBorder="1" applyAlignment="1">
      <alignment horizontal="right" vertical="center"/>
    </xf>
    <xf numFmtId="40" fontId="6" fillId="0" borderId="107" xfId="0" applyNumberFormat="1" applyFont="1" applyBorder="1" applyAlignment="1">
      <alignment horizontal="right" vertical="center"/>
    </xf>
    <xf numFmtId="38" fontId="6" fillId="0" borderId="79" xfId="2" applyFont="1" applyFill="1" applyBorder="1" applyAlignment="1">
      <alignment horizontal="right" vertical="center"/>
    </xf>
    <xf numFmtId="40" fontId="6" fillId="0" borderId="80" xfId="0" applyNumberFormat="1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40" fontId="6" fillId="0" borderId="58" xfId="0" applyNumberFormat="1" applyFont="1" applyBorder="1" applyAlignment="1">
      <alignment horizontal="right" vertical="center"/>
    </xf>
    <xf numFmtId="2" fontId="3" fillId="0" borderId="79" xfId="0" applyNumberFormat="1" applyFont="1" applyBorder="1">
      <alignment vertical="center"/>
    </xf>
    <xf numFmtId="3" fontId="3" fillId="0" borderId="107" xfId="0" applyNumberFormat="1" applyFont="1" applyBorder="1">
      <alignment vertical="center"/>
    </xf>
    <xf numFmtId="176" fontId="3" fillId="0" borderId="79" xfId="0" applyNumberFormat="1" applyFont="1" applyBorder="1">
      <alignment vertical="center"/>
    </xf>
    <xf numFmtId="0" fontId="3" fillId="0" borderId="144" xfId="0" applyFont="1" applyFill="1" applyBorder="1">
      <alignment vertical="center"/>
    </xf>
    <xf numFmtId="0" fontId="3" fillId="0" borderId="103" xfId="0" applyFont="1" applyFill="1" applyBorder="1">
      <alignment vertical="center"/>
    </xf>
    <xf numFmtId="179" fontId="6" fillId="0" borderId="109" xfId="0" applyNumberFormat="1" applyFont="1" applyBorder="1">
      <alignment vertical="center"/>
    </xf>
    <xf numFmtId="179" fontId="6" fillId="0" borderId="75" xfId="0" applyNumberFormat="1" applyFont="1" applyBorder="1">
      <alignment vertical="center"/>
    </xf>
    <xf numFmtId="179" fontId="6" fillId="0" borderId="58" xfId="0" applyNumberFormat="1" applyFont="1" applyBorder="1">
      <alignment vertical="center"/>
    </xf>
    <xf numFmtId="179" fontId="6" fillId="0" borderId="74" xfId="0" applyNumberFormat="1" applyFont="1" applyBorder="1">
      <alignment vertical="center"/>
    </xf>
    <xf numFmtId="179" fontId="6" fillId="0" borderId="107" xfId="0" applyNumberFormat="1" applyFont="1" applyBorder="1">
      <alignment vertical="center"/>
    </xf>
    <xf numFmtId="179" fontId="6" fillId="0" borderId="79" xfId="0" applyNumberFormat="1" applyFont="1" applyBorder="1">
      <alignment vertical="center"/>
    </xf>
    <xf numFmtId="179" fontId="6" fillId="0" borderId="6" xfId="0" applyNumberFormat="1" applyFont="1" applyBorder="1">
      <alignment vertical="center"/>
    </xf>
    <xf numFmtId="186" fontId="3" fillId="0" borderId="33" xfId="2" applyNumberFormat="1" applyFont="1" applyBorder="1">
      <alignment vertical="center"/>
    </xf>
    <xf numFmtId="186" fontId="3" fillId="0" borderId="3" xfId="2" applyNumberFormat="1" applyFont="1" applyBorder="1">
      <alignment vertical="center"/>
    </xf>
    <xf numFmtId="186" fontId="3" fillId="0" borderId="74" xfId="2" applyNumberFormat="1" applyFont="1" applyBorder="1">
      <alignment vertical="center"/>
    </xf>
    <xf numFmtId="186" fontId="3" fillId="0" borderId="9" xfId="2" applyNumberFormat="1" applyFont="1" applyBorder="1">
      <alignment vertical="center"/>
    </xf>
    <xf numFmtId="179" fontId="3" fillId="0" borderId="24" xfId="0" applyNumberFormat="1" applyFont="1" applyBorder="1" applyAlignment="1">
      <alignment vertical="center" shrinkToFit="1"/>
    </xf>
    <xf numFmtId="0" fontId="3" fillId="2" borderId="72" xfId="0" applyFont="1" applyFill="1" applyBorder="1" applyAlignment="1">
      <alignment horizontal="center" vertical="center"/>
    </xf>
    <xf numFmtId="178" fontId="3" fillId="0" borderId="17" xfId="0" applyNumberFormat="1" applyFont="1" applyBorder="1">
      <alignment vertical="center"/>
    </xf>
    <xf numFmtId="178" fontId="3" fillId="0" borderId="88" xfId="0" applyNumberFormat="1" applyFont="1" applyBorder="1">
      <alignment vertical="center"/>
    </xf>
    <xf numFmtId="178" fontId="3" fillId="0" borderId="102" xfId="0" applyNumberFormat="1" applyFont="1" applyBorder="1" applyAlignment="1">
      <alignment horizontal="center" vertical="center"/>
    </xf>
    <xf numFmtId="178" fontId="3" fillId="0" borderId="96" xfId="0" applyNumberFormat="1" applyFont="1" applyBorder="1" applyAlignment="1">
      <alignment horizontal="center" vertical="center"/>
    </xf>
    <xf numFmtId="178" fontId="3" fillId="0" borderId="98" xfId="0" applyNumberFormat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0" borderId="80" xfId="0" applyNumberFormat="1" applyFont="1" applyBorder="1">
      <alignment vertical="center"/>
    </xf>
    <xf numFmtId="179" fontId="3" fillId="0" borderId="58" xfId="0" applyNumberFormat="1" applyFont="1" applyBorder="1">
      <alignment vertical="center"/>
    </xf>
    <xf numFmtId="0" fontId="3" fillId="2" borderId="1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79" fontId="3" fillId="0" borderId="154" xfId="0" applyNumberFormat="1" applyFont="1" applyBorder="1">
      <alignment vertical="center"/>
    </xf>
    <xf numFmtId="179" fontId="3" fillId="0" borderId="155" xfId="0" applyNumberFormat="1" applyFont="1" applyBorder="1">
      <alignment vertical="center"/>
    </xf>
    <xf numFmtId="179" fontId="3" fillId="0" borderId="156" xfId="0" applyNumberFormat="1" applyFont="1" applyBorder="1">
      <alignment vertical="center"/>
    </xf>
    <xf numFmtId="179" fontId="3" fillId="0" borderId="157" xfId="0" applyNumberFormat="1" applyFont="1" applyBorder="1">
      <alignment vertical="center"/>
    </xf>
    <xf numFmtId="179" fontId="3" fillId="0" borderId="60" xfId="0" applyNumberFormat="1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179" fontId="3" fillId="0" borderId="107" xfId="0" applyNumberFormat="1" applyFont="1" applyBorder="1" applyAlignment="1">
      <alignment horizontal="right" vertical="center"/>
    </xf>
    <xf numFmtId="179" fontId="3" fillId="0" borderId="107" xfId="0" applyNumberFormat="1" applyFont="1" applyBorder="1" applyAlignment="1">
      <alignment horizontal="center" vertical="center"/>
    </xf>
    <xf numFmtId="179" fontId="13" fillId="0" borderId="79" xfId="0" applyNumberFormat="1" applyFont="1" applyBorder="1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79" xfId="0" applyBorder="1">
      <alignment vertical="center"/>
    </xf>
    <xf numFmtId="0" fontId="0" fillId="0" borderId="124" xfId="0" applyBorder="1">
      <alignment vertical="center"/>
    </xf>
    <xf numFmtId="0" fontId="0" fillId="0" borderId="15" xfId="0" applyBorder="1">
      <alignment vertical="center"/>
    </xf>
    <xf numFmtId="0" fontId="0" fillId="0" borderId="129" xfId="0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109" xfId="0" applyBorder="1">
      <alignment vertical="center"/>
    </xf>
    <xf numFmtId="0" fontId="0" fillId="0" borderId="109" xfId="0" applyBorder="1" applyAlignment="1">
      <alignment horizontal="center" vertical="center"/>
    </xf>
    <xf numFmtId="0" fontId="0" fillId="0" borderId="75" xfId="0" applyBorder="1">
      <alignment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9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0" fontId="3" fillId="2" borderId="1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178" fontId="3" fillId="0" borderId="91" xfId="0" applyNumberFormat="1" applyFont="1" applyBorder="1">
      <alignment vertical="center"/>
    </xf>
    <xf numFmtId="178" fontId="3" fillId="0" borderId="17" xfId="0" applyNumberFormat="1" applyFont="1" applyBorder="1">
      <alignment vertical="center"/>
    </xf>
    <xf numFmtId="178" fontId="3" fillId="0" borderId="88" xfId="0" applyNumberFormat="1" applyFont="1" applyBorder="1">
      <alignment vertical="center"/>
    </xf>
    <xf numFmtId="178" fontId="3" fillId="0" borderId="102" xfId="0" applyNumberFormat="1" applyFont="1" applyBorder="1" applyAlignment="1">
      <alignment horizontal="center" vertical="center"/>
    </xf>
    <xf numFmtId="178" fontId="3" fillId="0" borderId="96" xfId="0" applyNumberFormat="1" applyFont="1" applyBorder="1" applyAlignment="1">
      <alignment horizontal="center" vertical="center"/>
    </xf>
    <xf numFmtId="178" fontId="3" fillId="0" borderId="98" xfId="0" applyNumberFormat="1" applyFont="1" applyBorder="1" applyAlignment="1">
      <alignment horizontal="center" vertical="center"/>
    </xf>
    <xf numFmtId="178" fontId="3" fillId="0" borderId="64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3" fillId="0" borderId="60" xfId="0" applyNumberFormat="1" applyFont="1" applyBorder="1">
      <alignment vertical="center"/>
    </xf>
    <xf numFmtId="178" fontId="3" fillId="0" borderId="64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60" xfId="0" applyNumberFormat="1" applyFont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 shrinkToFit="1"/>
    </xf>
    <xf numFmtId="0" fontId="3" fillId="2" borderId="108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2" borderId="1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shrinkToFit="1"/>
    </xf>
    <xf numFmtId="0" fontId="3" fillId="2" borderId="108" xfId="0" applyFont="1" applyFill="1" applyBorder="1" applyAlignment="1">
      <alignment horizontal="center" vertical="center" shrinkToFit="1"/>
    </xf>
    <xf numFmtId="0" fontId="3" fillId="2" borderId="95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179" fontId="3" fillId="0" borderId="80" xfId="0" applyNumberFormat="1" applyFont="1" applyBorder="1">
      <alignment vertical="center"/>
    </xf>
    <xf numFmtId="179" fontId="3" fillId="0" borderId="58" xfId="0" applyNumberFormat="1" applyFont="1" applyBorder="1">
      <alignment vertical="center"/>
    </xf>
    <xf numFmtId="179" fontId="3" fillId="0" borderId="115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96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12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1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6" xfId="0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textRotation="255" shrinkToFit="1"/>
    </xf>
    <xf numFmtId="0" fontId="3" fillId="2" borderId="58" xfId="0" applyFont="1" applyFill="1" applyBorder="1" applyAlignment="1">
      <alignment horizontal="center" vertical="center" textRotation="255"/>
    </xf>
    <xf numFmtId="0" fontId="3" fillId="2" borderId="34" xfId="0" applyFont="1" applyFill="1" applyBorder="1" applyAlignment="1">
      <alignment horizontal="center" vertical="center"/>
    </xf>
    <xf numFmtId="0" fontId="3" fillId="2" borderId="13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117" xfId="0" applyFont="1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13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0" fillId="2" borderId="72" xfId="0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13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149" xfId="0" applyFont="1" applyFill="1" applyBorder="1" applyAlignment="1">
      <alignment horizontal="center" vertical="center" shrinkToFit="1"/>
    </xf>
    <xf numFmtId="0" fontId="3" fillId="2" borderId="80" xfId="0" applyFont="1" applyFill="1" applyBorder="1" applyAlignment="1">
      <alignment horizontal="center" vertical="center" shrinkToFit="1"/>
    </xf>
    <xf numFmtId="0" fontId="3" fillId="2" borderId="75" xfId="0" applyFont="1" applyFill="1" applyBorder="1" applyAlignment="1">
      <alignment horizontal="center" vertical="center"/>
    </xf>
    <xf numFmtId="0" fontId="3" fillId="2" borderId="15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150" xfId="0" applyFont="1" applyFill="1" applyBorder="1" applyAlignment="1">
      <alignment horizontal="center"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0" fontId="3" fillId="2" borderId="12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149" xfId="0" applyFont="1" applyFill="1" applyBorder="1" applyAlignment="1">
      <alignment horizontal="center" vertical="center" wrapText="1"/>
    </xf>
    <xf numFmtId="0" fontId="3" fillId="2" borderId="11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124" xfId="0" applyFont="1" applyFill="1" applyBorder="1" applyAlignment="1">
      <alignment horizontal="center" vertical="center"/>
    </xf>
    <xf numFmtId="0" fontId="3" fillId="2" borderId="129" xfId="0" applyFont="1" applyFill="1" applyBorder="1" applyAlignment="1">
      <alignment horizontal="center" vertical="center"/>
    </xf>
    <xf numFmtId="38" fontId="3" fillId="0" borderId="24" xfId="2" applyFont="1" applyBorder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M27"/>
  <sheetViews>
    <sheetView topLeftCell="A7" zoomScale="85" zoomScaleNormal="85" workbookViewId="0">
      <selection activeCell="E25" sqref="E25"/>
    </sheetView>
  </sheetViews>
  <sheetFormatPr defaultColWidth="15.59765625" defaultRowHeight="20.100000000000001" customHeight="1"/>
  <cols>
    <col min="1" max="16384" width="15.59765625" style="1"/>
  </cols>
  <sheetData>
    <row r="1" spans="1:13" customFormat="1" ht="18">
      <c r="A1" s="2" t="s">
        <v>667</v>
      </c>
      <c r="B1" s="2"/>
      <c r="C1" s="2"/>
      <c r="D1" s="2"/>
      <c r="E1" s="2"/>
      <c r="F1" s="2"/>
      <c r="G1" s="2"/>
      <c r="H1" s="11" t="s">
        <v>668</v>
      </c>
      <c r="I1" s="2"/>
      <c r="J1" s="2"/>
      <c r="K1" s="2"/>
      <c r="L1" s="2"/>
      <c r="M1" s="2"/>
    </row>
    <row r="2" spans="1:13" customFormat="1" ht="18">
      <c r="A2" s="3"/>
      <c r="B2" s="5" t="s">
        <v>636</v>
      </c>
      <c r="C2" s="5" t="s">
        <v>640</v>
      </c>
      <c r="D2" s="5" t="s">
        <v>641</v>
      </c>
      <c r="E2" s="5" t="s">
        <v>582</v>
      </c>
      <c r="F2" s="5" t="s">
        <v>140</v>
      </c>
      <c r="G2" s="5" t="s">
        <v>226</v>
      </c>
      <c r="H2" s="12" t="s">
        <v>62</v>
      </c>
      <c r="I2" s="2"/>
      <c r="J2" s="2"/>
      <c r="K2" s="2"/>
      <c r="L2" s="2"/>
      <c r="M2" s="2"/>
    </row>
    <row r="3" spans="1:13" customFormat="1" ht="18">
      <c r="A3" s="562" t="s">
        <v>18</v>
      </c>
      <c r="B3" s="6" t="s">
        <v>299</v>
      </c>
      <c r="C3" s="8">
        <v>1724.2</v>
      </c>
      <c r="D3" s="8">
        <v>550.1</v>
      </c>
      <c r="E3" s="8">
        <v>23200</v>
      </c>
      <c r="F3" s="8">
        <v>588</v>
      </c>
      <c r="G3" s="8">
        <v>1994.7000000000007</v>
      </c>
      <c r="H3" s="13">
        <v>28057</v>
      </c>
    </row>
    <row r="4" spans="1:13" customFormat="1" ht="18">
      <c r="A4" s="563"/>
      <c r="B4" s="7" t="s">
        <v>589</v>
      </c>
      <c r="C4" s="9">
        <v>6.15</v>
      </c>
      <c r="D4" s="9">
        <v>1.96</v>
      </c>
      <c r="E4" s="9">
        <v>82.69</v>
      </c>
      <c r="F4" s="9">
        <v>2.1</v>
      </c>
      <c r="G4" s="9">
        <v>7.1000000000000085</v>
      </c>
      <c r="H4" s="14">
        <v>100</v>
      </c>
    </row>
    <row r="5" spans="1:13" customFormat="1" ht="18">
      <c r="A5" s="562" t="s">
        <v>38</v>
      </c>
      <c r="B5" s="6" t="s">
        <v>299</v>
      </c>
      <c r="C5" s="8">
        <v>1718</v>
      </c>
      <c r="D5" s="8">
        <v>548.20000000000005</v>
      </c>
      <c r="E5" s="8">
        <v>23302.400000000001</v>
      </c>
      <c r="F5" s="8">
        <v>589.4</v>
      </c>
      <c r="G5" s="8">
        <v>1972.9999999999964</v>
      </c>
      <c r="H5" s="13">
        <v>28131</v>
      </c>
    </row>
    <row r="6" spans="1:13" customFormat="1" ht="18">
      <c r="A6" s="563"/>
      <c r="B6" s="7" t="s">
        <v>589</v>
      </c>
      <c r="C6" s="9">
        <v>6.11</v>
      </c>
      <c r="D6" s="9">
        <v>1.95</v>
      </c>
      <c r="E6" s="9">
        <v>82.84</v>
      </c>
      <c r="F6" s="9">
        <v>2.1</v>
      </c>
      <c r="G6" s="10">
        <v>7</v>
      </c>
      <c r="H6" s="14">
        <v>100</v>
      </c>
    </row>
    <row r="7" spans="1:13" customFormat="1" ht="18">
      <c r="A7" s="562" t="s">
        <v>33</v>
      </c>
      <c r="B7" s="6" t="s">
        <v>299</v>
      </c>
      <c r="C7" s="8">
        <v>1707.6</v>
      </c>
      <c r="D7" s="8">
        <v>554.29999999999995</v>
      </c>
      <c r="E7" s="8">
        <v>23332</v>
      </c>
      <c r="F7" s="8">
        <v>587.1</v>
      </c>
      <c r="G7" s="8">
        <v>2003.4000000000015</v>
      </c>
      <c r="H7" s="15">
        <v>28184.400000000001</v>
      </c>
    </row>
    <row r="8" spans="1:13" customFormat="1" ht="18">
      <c r="A8" s="563"/>
      <c r="B8" s="7" t="s">
        <v>589</v>
      </c>
      <c r="C8" s="9">
        <v>6.06</v>
      </c>
      <c r="D8" s="9">
        <v>1.97</v>
      </c>
      <c r="E8" s="9">
        <v>82.78</v>
      </c>
      <c r="F8" s="9">
        <v>2.08</v>
      </c>
      <c r="G8" s="9">
        <v>7.11</v>
      </c>
      <c r="H8" s="14">
        <v>100</v>
      </c>
    </row>
    <row r="9" spans="1:13" customFormat="1" ht="18">
      <c r="A9" s="562" t="s">
        <v>23</v>
      </c>
      <c r="B9" s="6" t="s">
        <v>299</v>
      </c>
      <c r="C9" s="8">
        <v>1703.4</v>
      </c>
      <c r="D9" s="8">
        <v>553.9</v>
      </c>
      <c r="E9" s="8">
        <v>23318.9</v>
      </c>
      <c r="F9" s="8">
        <v>588.20000000000005</v>
      </c>
      <c r="G9" s="8">
        <v>2010.2999999999993</v>
      </c>
      <c r="H9" s="15">
        <v>28174.7</v>
      </c>
    </row>
    <row r="10" spans="1:13" customFormat="1" ht="18">
      <c r="A10" s="563"/>
      <c r="B10" s="7" t="s">
        <v>589</v>
      </c>
      <c r="C10" s="9">
        <v>6.05</v>
      </c>
      <c r="D10" s="9">
        <v>1.97</v>
      </c>
      <c r="E10" s="9">
        <v>82.77</v>
      </c>
      <c r="F10" s="9">
        <v>2.09</v>
      </c>
      <c r="G10" s="9">
        <v>7.1200000000000045</v>
      </c>
      <c r="H10" s="14">
        <v>100</v>
      </c>
    </row>
    <row r="11" spans="1:13" customFormat="1" ht="18">
      <c r="A11" s="562" t="s">
        <v>39</v>
      </c>
      <c r="B11" s="6" t="s">
        <v>299</v>
      </c>
      <c r="C11" s="8">
        <v>1701</v>
      </c>
      <c r="D11" s="8">
        <v>551.20000000000005</v>
      </c>
      <c r="E11" s="8">
        <v>23303.9</v>
      </c>
      <c r="F11" s="8">
        <v>589.79999999999995</v>
      </c>
      <c r="G11" s="8">
        <v>2013.7999999999993</v>
      </c>
      <c r="H11" s="15">
        <v>28159.7</v>
      </c>
    </row>
    <row r="12" spans="1:13" customFormat="1" ht="18">
      <c r="A12" s="563"/>
      <c r="B12" s="7" t="s">
        <v>589</v>
      </c>
      <c r="C12" s="9">
        <v>6.04</v>
      </c>
      <c r="D12" s="9">
        <v>1.96</v>
      </c>
      <c r="E12" s="9">
        <v>82.76</v>
      </c>
      <c r="F12" s="9">
        <v>2.09</v>
      </c>
      <c r="G12" s="9">
        <v>7.1499999999999915</v>
      </c>
      <c r="H12" s="14">
        <v>100</v>
      </c>
    </row>
    <row r="13" spans="1:13" customFormat="1" ht="18">
      <c r="A13" s="562" t="s">
        <v>22</v>
      </c>
      <c r="B13" s="6" t="s">
        <v>299</v>
      </c>
      <c r="C13" s="8">
        <v>1687.9</v>
      </c>
      <c r="D13" s="8">
        <v>548.29999999999995</v>
      </c>
      <c r="E13" s="8">
        <v>23297.200000000001</v>
      </c>
      <c r="F13" s="8">
        <v>596.4</v>
      </c>
      <c r="G13" s="8">
        <v>2035.9999999999964</v>
      </c>
      <c r="H13" s="15">
        <v>28165.8</v>
      </c>
    </row>
    <row r="14" spans="1:13" customFormat="1" ht="18">
      <c r="A14" s="563"/>
      <c r="B14" s="7" t="s">
        <v>589</v>
      </c>
      <c r="C14" s="9">
        <v>5.99</v>
      </c>
      <c r="D14" s="9">
        <v>1.95</v>
      </c>
      <c r="E14" s="9">
        <v>82.71</v>
      </c>
      <c r="F14" s="9">
        <v>2.12</v>
      </c>
      <c r="G14" s="9">
        <v>7.230000000000004</v>
      </c>
      <c r="H14" s="14">
        <v>100</v>
      </c>
    </row>
    <row r="15" spans="1:13" customFormat="1" ht="18">
      <c r="A15" s="562" t="s">
        <v>2</v>
      </c>
      <c r="B15" s="6" t="s">
        <v>299</v>
      </c>
      <c r="C15" s="8">
        <v>1679.8</v>
      </c>
      <c r="D15" s="8">
        <v>545.20000000000005</v>
      </c>
      <c r="E15" s="8">
        <v>23287.3</v>
      </c>
      <c r="F15" s="8">
        <v>596.6</v>
      </c>
      <c r="G15" s="8">
        <v>2054.1000000000022</v>
      </c>
      <c r="H15" s="13">
        <v>28163</v>
      </c>
    </row>
    <row r="16" spans="1:13" customFormat="1" ht="18">
      <c r="A16" s="563"/>
      <c r="B16" s="7" t="s">
        <v>589</v>
      </c>
      <c r="C16" s="9">
        <v>5.96</v>
      </c>
      <c r="D16" s="9">
        <v>1.94</v>
      </c>
      <c r="E16" s="9">
        <v>82.69</v>
      </c>
      <c r="F16" s="9">
        <v>2.12</v>
      </c>
      <c r="G16" s="9">
        <v>7.289999999999992</v>
      </c>
      <c r="H16" s="14">
        <v>100</v>
      </c>
    </row>
    <row r="17" spans="1:8" customFormat="1" ht="18">
      <c r="A17" s="562" t="s">
        <v>41</v>
      </c>
      <c r="B17" s="6" t="s">
        <v>299</v>
      </c>
      <c r="C17" s="8">
        <v>1672.3</v>
      </c>
      <c r="D17" s="8">
        <v>542.9</v>
      </c>
      <c r="E17" s="8">
        <v>23285.8</v>
      </c>
      <c r="F17" s="8">
        <v>598.6</v>
      </c>
      <c r="G17" s="8">
        <v>2063.7000000000007</v>
      </c>
      <c r="H17" s="15">
        <v>28163.3</v>
      </c>
    </row>
    <row r="18" spans="1:8" customFormat="1" ht="18">
      <c r="A18" s="563"/>
      <c r="B18" s="7" t="s">
        <v>589</v>
      </c>
      <c r="C18" s="9">
        <v>5.94</v>
      </c>
      <c r="D18" s="9">
        <v>1.9300000000000002</v>
      </c>
      <c r="E18" s="9">
        <v>82.68</v>
      </c>
      <c r="F18" s="9">
        <v>2.13</v>
      </c>
      <c r="G18" s="9">
        <v>7.3199999999999932</v>
      </c>
      <c r="H18" s="14">
        <v>100</v>
      </c>
    </row>
    <row r="19" spans="1:8" customFormat="1" ht="18">
      <c r="A19" s="562" t="s">
        <v>86</v>
      </c>
      <c r="B19" s="6" t="s">
        <v>299</v>
      </c>
      <c r="C19" s="8">
        <v>1666.9</v>
      </c>
      <c r="D19" s="8">
        <v>542.79999999999995</v>
      </c>
      <c r="E19" s="8">
        <v>23284.9</v>
      </c>
      <c r="F19" s="8">
        <v>606.20000000000005</v>
      </c>
      <c r="G19" s="8">
        <v>2081.1999999999971</v>
      </c>
      <c r="H19" s="13">
        <v>28182</v>
      </c>
    </row>
    <row r="20" spans="1:8" customFormat="1" ht="18">
      <c r="A20" s="563"/>
      <c r="B20" s="7" t="s">
        <v>589</v>
      </c>
      <c r="C20" s="9">
        <v>5.91</v>
      </c>
      <c r="D20" s="9">
        <v>1.9300000000000002</v>
      </c>
      <c r="E20" s="9">
        <v>82.62</v>
      </c>
      <c r="F20" s="9">
        <v>2.15</v>
      </c>
      <c r="G20" s="9">
        <v>7.3899999999999864</v>
      </c>
      <c r="H20" s="14">
        <v>100</v>
      </c>
    </row>
    <row r="21" spans="1:8" customFormat="1" ht="18">
      <c r="A21" s="562" t="s">
        <v>48</v>
      </c>
      <c r="B21" s="6" t="s">
        <v>299</v>
      </c>
      <c r="C21" s="8">
        <v>1657.5</v>
      </c>
      <c r="D21" s="8">
        <v>540.1</v>
      </c>
      <c r="E21" s="8">
        <v>23270.799999999999</v>
      </c>
      <c r="F21" s="8">
        <v>608.9</v>
      </c>
      <c r="G21" s="8">
        <v>2106.9000000000015</v>
      </c>
      <c r="H21" s="15">
        <v>28184.2</v>
      </c>
    </row>
    <row r="22" spans="1:8" customFormat="1" ht="18">
      <c r="A22" s="563"/>
      <c r="B22" s="7" t="s">
        <v>589</v>
      </c>
      <c r="C22" s="9">
        <v>5.88</v>
      </c>
      <c r="D22" s="9">
        <v>1.92</v>
      </c>
      <c r="E22" s="9">
        <v>82.57</v>
      </c>
      <c r="F22" s="9">
        <v>2.16</v>
      </c>
      <c r="G22" s="9">
        <v>7.4700000000000131</v>
      </c>
      <c r="H22" s="14">
        <v>100</v>
      </c>
    </row>
    <row r="23" spans="1:8" customFormat="1" ht="18">
      <c r="A23" s="562" t="s">
        <v>650</v>
      </c>
      <c r="B23" s="6" t="s">
        <v>299</v>
      </c>
      <c r="C23" s="8">
        <v>1645.4</v>
      </c>
      <c r="D23" s="8">
        <v>533.6</v>
      </c>
      <c r="E23" s="8">
        <v>23237.1</v>
      </c>
      <c r="F23" s="8">
        <v>610.9</v>
      </c>
      <c r="G23" s="8">
        <v>2174.2999999999993</v>
      </c>
      <c r="H23" s="15">
        <v>28201.3</v>
      </c>
    </row>
    <row r="24" spans="1:8" customFormat="1" ht="18">
      <c r="A24" s="563"/>
      <c r="B24" s="7" t="s">
        <v>589</v>
      </c>
      <c r="C24" s="9">
        <v>5.83</v>
      </c>
      <c r="D24" s="9">
        <v>1.89</v>
      </c>
      <c r="E24" s="9">
        <v>82.4</v>
      </c>
      <c r="F24" s="9">
        <v>2.17</v>
      </c>
      <c r="G24" s="9">
        <v>7.7099999999999937</v>
      </c>
      <c r="H24" s="14">
        <v>100</v>
      </c>
    </row>
    <row r="25" spans="1:8" customFormat="1" ht="18">
      <c r="A25" s="562" t="s">
        <v>724</v>
      </c>
      <c r="B25" s="6" t="s">
        <v>299</v>
      </c>
      <c r="C25" s="8">
        <v>1572.7</v>
      </c>
      <c r="D25" s="8">
        <v>532.29999999999995</v>
      </c>
      <c r="E25" s="8">
        <v>23226.9</v>
      </c>
      <c r="F25" s="8">
        <v>613.70000000000005</v>
      </c>
      <c r="G25" s="8">
        <v>2243.1</v>
      </c>
      <c r="H25" s="15">
        <v>28188.7</v>
      </c>
    </row>
    <row r="26" spans="1:8" customFormat="1" ht="18">
      <c r="A26" s="563"/>
      <c r="B26" s="7" t="s">
        <v>589</v>
      </c>
      <c r="C26" s="9">
        <v>5.58</v>
      </c>
      <c r="D26" s="9">
        <v>1.89</v>
      </c>
      <c r="E26" s="9">
        <v>82.39</v>
      </c>
      <c r="F26" s="9">
        <v>2.1800000000000002</v>
      </c>
      <c r="G26" s="9">
        <v>7.96</v>
      </c>
      <c r="H26" s="14">
        <v>100</v>
      </c>
    </row>
    <row r="27" spans="1:8" customFormat="1" ht="18">
      <c r="A27" t="s">
        <v>669</v>
      </c>
      <c r="H27" s="16" t="s">
        <v>670</v>
      </c>
    </row>
  </sheetData>
  <mergeCells count="12">
    <mergeCell ref="A23:A24"/>
    <mergeCell ref="A25:A26"/>
    <mergeCell ref="A13:A14"/>
    <mergeCell ref="A15:A16"/>
    <mergeCell ref="A17:A18"/>
    <mergeCell ref="A19:A20"/>
    <mergeCell ref="A21:A22"/>
    <mergeCell ref="A3:A4"/>
    <mergeCell ref="A5:A6"/>
    <mergeCell ref="A7:A8"/>
    <mergeCell ref="A9:A10"/>
    <mergeCell ref="A11:A1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O240"/>
  <sheetViews>
    <sheetView workbookViewId="0">
      <selection activeCell="O195" sqref="O195"/>
    </sheetView>
  </sheetViews>
  <sheetFormatPr defaultColWidth="15.59765625" defaultRowHeight="20.100000000000001" customHeight="1"/>
  <cols>
    <col min="1" max="3" width="15.59765625" style="1"/>
    <col min="4" max="13" width="15.59765625" style="1" customWidth="1"/>
    <col min="14" max="16384" width="15.59765625" style="1"/>
  </cols>
  <sheetData>
    <row r="1" spans="1:5" ht="20.100000000000001" customHeight="1">
      <c r="A1" s="1" t="s">
        <v>115</v>
      </c>
    </row>
    <row r="2" spans="1:5" ht="20.100000000000001" customHeight="1">
      <c r="A2" s="1" t="s">
        <v>204</v>
      </c>
    </row>
    <row r="3" spans="1:5" ht="20.100000000000001" customHeight="1">
      <c r="A3" s="586" t="s">
        <v>56</v>
      </c>
      <c r="B3" s="564" t="s">
        <v>219</v>
      </c>
      <c r="C3" s="575"/>
      <c r="D3" s="565"/>
      <c r="E3" s="586" t="s">
        <v>502</v>
      </c>
    </row>
    <row r="4" spans="1:5" ht="20.100000000000001" customHeight="1">
      <c r="A4" s="587"/>
      <c r="B4" s="31" t="s">
        <v>321</v>
      </c>
      <c r="C4" s="56" t="s">
        <v>168</v>
      </c>
      <c r="D4" s="89" t="s">
        <v>169</v>
      </c>
      <c r="E4" s="587"/>
    </row>
    <row r="5" spans="1:5" ht="20.100000000000001" customHeight="1">
      <c r="A5" s="17" t="s">
        <v>503</v>
      </c>
      <c r="B5" s="32">
        <v>25600</v>
      </c>
      <c r="C5" s="57">
        <v>12282</v>
      </c>
      <c r="D5" s="90">
        <v>13318</v>
      </c>
      <c r="E5" s="115">
        <v>6654</v>
      </c>
    </row>
    <row r="6" spans="1:5" ht="20.100000000000001" customHeight="1">
      <c r="A6" s="18" t="s">
        <v>418</v>
      </c>
      <c r="B6" s="33">
        <v>24874</v>
      </c>
      <c r="C6" s="58">
        <v>11868</v>
      </c>
      <c r="D6" s="91">
        <v>13006</v>
      </c>
      <c r="E6" s="116">
        <v>6658</v>
      </c>
    </row>
    <row r="7" spans="1:5" ht="20.100000000000001" customHeight="1">
      <c r="A7" s="19" t="s">
        <v>505</v>
      </c>
      <c r="B7" s="34">
        <v>24516</v>
      </c>
      <c r="C7" s="59">
        <v>11773</v>
      </c>
      <c r="D7" s="92">
        <v>12743</v>
      </c>
      <c r="E7" s="117">
        <v>6611</v>
      </c>
    </row>
    <row r="8" spans="1:5" ht="20.100000000000001" customHeight="1">
      <c r="A8" s="18" t="s">
        <v>58</v>
      </c>
      <c r="B8" s="33">
        <v>23827</v>
      </c>
      <c r="C8" s="58">
        <v>11378</v>
      </c>
      <c r="D8" s="91">
        <v>12449</v>
      </c>
      <c r="E8" s="116">
        <v>6554</v>
      </c>
    </row>
    <row r="9" spans="1:5" ht="20.100000000000001" customHeight="1">
      <c r="A9" s="19" t="s">
        <v>506</v>
      </c>
      <c r="B9" s="34">
        <v>23341</v>
      </c>
      <c r="C9" s="59">
        <v>11064</v>
      </c>
      <c r="D9" s="92">
        <v>12277</v>
      </c>
      <c r="E9" s="117">
        <v>6585</v>
      </c>
    </row>
    <row r="10" spans="1:5" ht="20.100000000000001" customHeight="1">
      <c r="A10" s="18" t="s">
        <v>60</v>
      </c>
      <c r="B10" s="33">
        <v>22337</v>
      </c>
      <c r="C10" s="58">
        <v>10581</v>
      </c>
      <c r="D10" s="91">
        <v>11756</v>
      </c>
      <c r="E10" s="116">
        <v>6594</v>
      </c>
    </row>
    <row r="11" spans="1:5" ht="20.100000000000001" customHeight="1">
      <c r="A11" s="19" t="s">
        <v>3</v>
      </c>
      <c r="B11" s="34">
        <v>21012</v>
      </c>
      <c r="C11" s="59">
        <v>9943</v>
      </c>
      <c r="D11" s="92">
        <v>11069</v>
      </c>
      <c r="E11" s="117">
        <v>6470</v>
      </c>
    </row>
    <row r="12" spans="1:5" ht="20.100000000000001" customHeight="1">
      <c r="A12" s="18" t="s">
        <v>7</v>
      </c>
      <c r="B12" s="33">
        <v>19265</v>
      </c>
      <c r="C12" s="58">
        <v>9106</v>
      </c>
      <c r="D12" s="91">
        <v>10159</v>
      </c>
      <c r="E12" s="116">
        <v>6301</v>
      </c>
    </row>
    <row r="13" spans="1:5" ht="20.100000000000001" customHeight="1">
      <c r="A13" s="19" t="s">
        <v>33</v>
      </c>
      <c r="B13" s="34">
        <v>17510</v>
      </c>
      <c r="C13" s="59">
        <v>8329</v>
      </c>
      <c r="D13" s="92">
        <v>9181</v>
      </c>
      <c r="E13" s="117">
        <v>6108</v>
      </c>
    </row>
    <row r="14" spans="1:5" ht="20.100000000000001" customHeight="1">
      <c r="A14" s="20" t="s">
        <v>84</v>
      </c>
      <c r="B14" s="35">
        <v>15885</v>
      </c>
      <c r="C14" s="60">
        <v>7570</v>
      </c>
      <c r="D14" s="93">
        <v>8315</v>
      </c>
      <c r="E14" s="118">
        <v>5953</v>
      </c>
    </row>
    <row r="15" spans="1:5" ht="20.100000000000001" customHeight="1">
      <c r="E15" s="119" t="s">
        <v>510</v>
      </c>
    </row>
    <row r="17" spans="1:13" ht="20.100000000000001" customHeight="1">
      <c r="A17" s="1" t="s">
        <v>570</v>
      </c>
    </row>
    <row r="18" spans="1:13" ht="20.100000000000001" customHeight="1">
      <c r="A18" s="564" t="s">
        <v>416</v>
      </c>
      <c r="B18" s="562" t="s">
        <v>7</v>
      </c>
      <c r="C18" s="566"/>
      <c r="D18" s="566"/>
      <c r="E18" s="567"/>
      <c r="F18" s="592" t="s">
        <v>33</v>
      </c>
      <c r="G18" s="566"/>
      <c r="H18" s="566"/>
      <c r="I18" s="593"/>
      <c r="J18" s="562" t="s">
        <v>84</v>
      </c>
      <c r="K18" s="566"/>
      <c r="L18" s="566"/>
      <c r="M18" s="567"/>
    </row>
    <row r="19" spans="1:13" ht="20.100000000000001" customHeight="1">
      <c r="A19" s="588"/>
      <c r="B19" s="36"/>
      <c r="C19" s="61" t="s">
        <v>73</v>
      </c>
      <c r="D19" s="94"/>
      <c r="E19" s="571" t="s">
        <v>502</v>
      </c>
      <c r="F19" s="143"/>
      <c r="G19" s="61" t="s">
        <v>73</v>
      </c>
      <c r="H19" s="94"/>
      <c r="I19" s="590" t="s">
        <v>502</v>
      </c>
      <c r="J19" s="36"/>
      <c r="K19" s="61" t="s">
        <v>73</v>
      </c>
      <c r="L19" s="94"/>
      <c r="M19" s="571" t="s">
        <v>502</v>
      </c>
    </row>
    <row r="20" spans="1:13" ht="20.100000000000001" customHeight="1">
      <c r="A20" s="589"/>
      <c r="B20" s="37" t="s">
        <v>321</v>
      </c>
      <c r="C20" s="62" t="s">
        <v>168</v>
      </c>
      <c r="D20" s="95" t="s">
        <v>169</v>
      </c>
      <c r="E20" s="572"/>
      <c r="F20" s="144" t="s">
        <v>321</v>
      </c>
      <c r="G20" s="62" t="s">
        <v>168</v>
      </c>
      <c r="H20" s="95" t="s">
        <v>169</v>
      </c>
      <c r="I20" s="591"/>
      <c r="J20" s="37" t="s">
        <v>321</v>
      </c>
      <c r="K20" s="62" t="s">
        <v>168</v>
      </c>
      <c r="L20" s="95" t="s">
        <v>169</v>
      </c>
      <c r="M20" s="572"/>
    </row>
    <row r="21" spans="1:13" ht="20.100000000000001" customHeight="1">
      <c r="A21" s="22" t="s">
        <v>312</v>
      </c>
      <c r="B21" s="38">
        <v>633</v>
      </c>
      <c r="C21" s="63">
        <v>273</v>
      </c>
      <c r="D21" s="96">
        <v>360</v>
      </c>
      <c r="E21" s="121">
        <v>201</v>
      </c>
      <c r="F21" s="145">
        <v>618</v>
      </c>
      <c r="G21" s="63">
        <v>284</v>
      </c>
      <c r="H21" s="96">
        <v>334</v>
      </c>
      <c r="I21" s="63">
        <v>202</v>
      </c>
      <c r="J21" s="38">
        <v>593</v>
      </c>
      <c r="K21" s="63">
        <v>268</v>
      </c>
      <c r="L21" s="96">
        <v>325</v>
      </c>
      <c r="M21" s="121">
        <v>208</v>
      </c>
    </row>
    <row r="22" spans="1:13" ht="20.100000000000001" customHeight="1">
      <c r="A22" s="23" t="s">
        <v>162</v>
      </c>
      <c r="B22" s="39">
        <v>98</v>
      </c>
      <c r="C22" s="64">
        <v>39</v>
      </c>
      <c r="D22" s="97">
        <v>59</v>
      </c>
      <c r="E22" s="122">
        <v>35</v>
      </c>
      <c r="F22" s="146">
        <v>91</v>
      </c>
      <c r="G22" s="64">
        <v>38</v>
      </c>
      <c r="H22" s="97">
        <v>53</v>
      </c>
      <c r="I22" s="64">
        <v>33</v>
      </c>
      <c r="J22" s="39">
        <v>68</v>
      </c>
      <c r="K22" s="64">
        <v>28</v>
      </c>
      <c r="L22" s="97">
        <v>40</v>
      </c>
      <c r="M22" s="122">
        <v>32</v>
      </c>
    </row>
    <row r="23" spans="1:13" ht="20.100000000000001" customHeight="1">
      <c r="A23" s="23" t="s">
        <v>511</v>
      </c>
      <c r="B23" s="39">
        <v>157</v>
      </c>
      <c r="C23" s="64">
        <v>68</v>
      </c>
      <c r="D23" s="97">
        <v>89</v>
      </c>
      <c r="E23" s="122">
        <v>62</v>
      </c>
      <c r="F23" s="146">
        <v>108</v>
      </c>
      <c r="G23" s="64">
        <v>46</v>
      </c>
      <c r="H23" s="97">
        <v>62</v>
      </c>
      <c r="I23" s="64">
        <v>44</v>
      </c>
      <c r="J23" s="39">
        <v>101</v>
      </c>
      <c r="K23" s="64">
        <v>47</v>
      </c>
      <c r="L23" s="97">
        <v>54</v>
      </c>
      <c r="M23" s="122">
        <v>40</v>
      </c>
    </row>
    <row r="24" spans="1:13" ht="20.100000000000001" customHeight="1">
      <c r="A24" s="23" t="s">
        <v>472</v>
      </c>
      <c r="B24" s="39">
        <v>50</v>
      </c>
      <c r="C24" s="64">
        <v>24</v>
      </c>
      <c r="D24" s="97">
        <v>26</v>
      </c>
      <c r="E24" s="122">
        <v>19</v>
      </c>
      <c r="F24" s="146">
        <v>38</v>
      </c>
      <c r="G24" s="64">
        <v>20</v>
      </c>
      <c r="H24" s="97">
        <v>18</v>
      </c>
      <c r="I24" s="64">
        <v>18</v>
      </c>
      <c r="J24" s="39">
        <v>44</v>
      </c>
      <c r="K24" s="64">
        <v>25</v>
      </c>
      <c r="L24" s="97">
        <v>19</v>
      </c>
      <c r="M24" s="122">
        <v>16</v>
      </c>
    </row>
    <row r="25" spans="1:13" ht="20.100000000000001" customHeight="1">
      <c r="A25" s="23" t="s">
        <v>109</v>
      </c>
      <c r="B25" s="39">
        <v>252</v>
      </c>
      <c r="C25" s="64">
        <v>114</v>
      </c>
      <c r="D25" s="97">
        <v>138</v>
      </c>
      <c r="E25" s="122">
        <v>104</v>
      </c>
      <c r="F25" s="146">
        <v>237</v>
      </c>
      <c r="G25" s="64">
        <v>106</v>
      </c>
      <c r="H25" s="97">
        <v>131</v>
      </c>
      <c r="I25" s="64">
        <v>104</v>
      </c>
      <c r="J25" s="39">
        <v>213</v>
      </c>
      <c r="K25" s="64">
        <v>96</v>
      </c>
      <c r="L25" s="97">
        <v>117</v>
      </c>
      <c r="M25" s="122">
        <v>103</v>
      </c>
    </row>
    <row r="26" spans="1:13" ht="20.100000000000001" customHeight="1">
      <c r="A26" s="23" t="s">
        <v>232</v>
      </c>
      <c r="B26" s="39">
        <v>42</v>
      </c>
      <c r="C26" s="64">
        <v>17</v>
      </c>
      <c r="D26" s="97">
        <v>25</v>
      </c>
      <c r="E26" s="122">
        <v>18</v>
      </c>
      <c r="F26" s="146">
        <v>37</v>
      </c>
      <c r="G26" s="64">
        <v>17</v>
      </c>
      <c r="H26" s="97">
        <v>20</v>
      </c>
      <c r="I26" s="64">
        <v>16</v>
      </c>
      <c r="J26" s="39">
        <v>30</v>
      </c>
      <c r="K26" s="64">
        <v>14</v>
      </c>
      <c r="L26" s="97">
        <v>16</v>
      </c>
      <c r="M26" s="122">
        <v>13</v>
      </c>
    </row>
    <row r="27" spans="1:13" ht="20.100000000000001" customHeight="1">
      <c r="A27" s="23" t="s">
        <v>433</v>
      </c>
      <c r="B27" s="39">
        <v>55</v>
      </c>
      <c r="C27" s="64">
        <v>17</v>
      </c>
      <c r="D27" s="97">
        <v>38</v>
      </c>
      <c r="E27" s="122">
        <v>34</v>
      </c>
      <c r="F27" s="146">
        <v>47</v>
      </c>
      <c r="G27" s="64">
        <v>17</v>
      </c>
      <c r="H27" s="97">
        <v>30</v>
      </c>
      <c r="I27" s="64">
        <v>27</v>
      </c>
      <c r="J27" s="39">
        <v>41</v>
      </c>
      <c r="K27" s="64">
        <v>14</v>
      </c>
      <c r="L27" s="97">
        <v>27</v>
      </c>
      <c r="M27" s="122">
        <v>25</v>
      </c>
    </row>
    <row r="28" spans="1:13" ht="20.100000000000001" customHeight="1">
      <c r="A28" s="23" t="s">
        <v>25</v>
      </c>
      <c r="B28" s="39">
        <v>47</v>
      </c>
      <c r="C28" s="64">
        <v>21</v>
      </c>
      <c r="D28" s="97">
        <v>26</v>
      </c>
      <c r="E28" s="122">
        <v>18</v>
      </c>
      <c r="F28" s="146">
        <v>38</v>
      </c>
      <c r="G28" s="64">
        <v>15</v>
      </c>
      <c r="H28" s="97">
        <v>23</v>
      </c>
      <c r="I28" s="64">
        <v>16</v>
      </c>
      <c r="J28" s="39">
        <v>38</v>
      </c>
      <c r="K28" s="64">
        <v>15</v>
      </c>
      <c r="L28" s="97">
        <v>23</v>
      </c>
      <c r="M28" s="122">
        <v>16</v>
      </c>
    </row>
    <row r="29" spans="1:13" ht="20.100000000000001" customHeight="1">
      <c r="A29" s="23" t="s">
        <v>512</v>
      </c>
      <c r="B29" s="39">
        <v>240</v>
      </c>
      <c r="C29" s="64">
        <v>119</v>
      </c>
      <c r="D29" s="97">
        <v>121</v>
      </c>
      <c r="E29" s="122">
        <v>75</v>
      </c>
      <c r="F29" s="146">
        <v>233</v>
      </c>
      <c r="G29" s="64">
        <v>122</v>
      </c>
      <c r="H29" s="97">
        <v>111</v>
      </c>
      <c r="I29" s="64">
        <v>71</v>
      </c>
      <c r="J29" s="39">
        <v>207</v>
      </c>
      <c r="K29" s="64">
        <v>106</v>
      </c>
      <c r="L29" s="97">
        <v>101</v>
      </c>
      <c r="M29" s="122">
        <v>63</v>
      </c>
    </row>
    <row r="30" spans="1:13" ht="20.100000000000001" customHeight="1">
      <c r="A30" s="23" t="s">
        <v>414</v>
      </c>
      <c r="B30" s="39">
        <v>117</v>
      </c>
      <c r="C30" s="64">
        <v>49</v>
      </c>
      <c r="D30" s="97">
        <v>68</v>
      </c>
      <c r="E30" s="122">
        <v>29</v>
      </c>
      <c r="F30" s="146">
        <v>119</v>
      </c>
      <c r="G30" s="64">
        <v>41</v>
      </c>
      <c r="H30" s="97">
        <v>78</v>
      </c>
      <c r="I30" s="64">
        <v>43</v>
      </c>
      <c r="J30" s="39">
        <v>134</v>
      </c>
      <c r="K30" s="64">
        <v>50</v>
      </c>
      <c r="L30" s="97">
        <v>84</v>
      </c>
      <c r="M30" s="122">
        <v>50</v>
      </c>
    </row>
    <row r="31" spans="1:13" ht="20.100000000000001" customHeight="1">
      <c r="A31" s="23" t="s">
        <v>513</v>
      </c>
      <c r="B31" s="39">
        <v>171</v>
      </c>
      <c r="C31" s="64">
        <v>79</v>
      </c>
      <c r="D31" s="97">
        <v>92</v>
      </c>
      <c r="E31" s="122">
        <v>58</v>
      </c>
      <c r="F31" s="146">
        <v>158</v>
      </c>
      <c r="G31" s="64">
        <v>76</v>
      </c>
      <c r="H31" s="97">
        <v>82</v>
      </c>
      <c r="I31" s="64">
        <v>60</v>
      </c>
      <c r="J31" s="39">
        <v>127</v>
      </c>
      <c r="K31" s="64">
        <v>59</v>
      </c>
      <c r="L31" s="97">
        <v>68</v>
      </c>
      <c r="M31" s="122">
        <v>56</v>
      </c>
    </row>
    <row r="32" spans="1:13" ht="20.100000000000001" customHeight="1">
      <c r="A32" s="23" t="s">
        <v>515</v>
      </c>
      <c r="B32" s="39">
        <v>183</v>
      </c>
      <c r="C32" s="64">
        <v>81</v>
      </c>
      <c r="D32" s="97">
        <v>102</v>
      </c>
      <c r="E32" s="122">
        <v>80</v>
      </c>
      <c r="F32" s="146">
        <v>193</v>
      </c>
      <c r="G32" s="64">
        <v>83</v>
      </c>
      <c r="H32" s="97">
        <v>110</v>
      </c>
      <c r="I32" s="64">
        <v>84</v>
      </c>
      <c r="J32" s="39">
        <v>163</v>
      </c>
      <c r="K32" s="64">
        <v>69</v>
      </c>
      <c r="L32" s="97">
        <v>94</v>
      </c>
      <c r="M32" s="122">
        <v>79</v>
      </c>
    </row>
    <row r="33" spans="1:13" ht="20.100000000000001" customHeight="1">
      <c r="A33" s="23" t="s">
        <v>516</v>
      </c>
      <c r="B33" s="39">
        <v>192</v>
      </c>
      <c r="C33" s="64">
        <v>92</v>
      </c>
      <c r="D33" s="97">
        <v>100</v>
      </c>
      <c r="E33" s="122">
        <v>63</v>
      </c>
      <c r="F33" s="146">
        <v>160</v>
      </c>
      <c r="G33" s="64">
        <v>80</v>
      </c>
      <c r="H33" s="97">
        <v>80</v>
      </c>
      <c r="I33" s="64">
        <v>58</v>
      </c>
      <c r="J33" s="39">
        <v>146</v>
      </c>
      <c r="K33" s="64">
        <v>74</v>
      </c>
      <c r="L33" s="97">
        <v>72</v>
      </c>
      <c r="M33" s="122">
        <v>58</v>
      </c>
    </row>
    <row r="34" spans="1:13" ht="20.100000000000001" customHeight="1">
      <c r="A34" s="23" t="s">
        <v>89</v>
      </c>
      <c r="B34" s="39">
        <v>128</v>
      </c>
      <c r="C34" s="64">
        <v>56</v>
      </c>
      <c r="D34" s="97">
        <v>72</v>
      </c>
      <c r="E34" s="122">
        <v>42</v>
      </c>
      <c r="F34" s="146">
        <v>114</v>
      </c>
      <c r="G34" s="64">
        <v>57</v>
      </c>
      <c r="H34" s="97">
        <v>57</v>
      </c>
      <c r="I34" s="64">
        <v>39</v>
      </c>
      <c r="J34" s="39">
        <v>107</v>
      </c>
      <c r="K34" s="64">
        <v>56</v>
      </c>
      <c r="L34" s="97">
        <v>51</v>
      </c>
      <c r="M34" s="122">
        <v>38</v>
      </c>
    </row>
    <row r="35" spans="1:13" ht="20.100000000000001" customHeight="1">
      <c r="A35" s="23" t="s">
        <v>518</v>
      </c>
      <c r="B35" s="39">
        <v>138</v>
      </c>
      <c r="C35" s="64">
        <v>63</v>
      </c>
      <c r="D35" s="97">
        <v>75</v>
      </c>
      <c r="E35" s="122">
        <v>56</v>
      </c>
      <c r="F35" s="146">
        <v>117</v>
      </c>
      <c r="G35" s="64">
        <v>51</v>
      </c>
      <c r="H35" s="97">
        <v>66</v>
      </c>
      <c r="I35" s="64">
        <v>52</v>
      </c>
      <c r="J35" s="39">
        <v>93</v>
      </c>
      <c r="K35" s="64">
        <v>39</v>
      </c>
      <c r="L35" s="97">
        <v>54</v>
      </c>
      <c r="M35" s="122">
        <v>44</v>
      </c>
    </row>
    <row r="36" spans="1:13" ht="20.100000000000001" customHeight="1">
      <c r="A36" s="23" t="s">
        <v>398</v>
      </c>
      <c r="B36" s="39">
        <v>82</v>
      </c>
      <c r="C36" s="64">
        <v>40</v>
      </c>
      <c r="D36" s="97">
        <v>42</v>
      </c>
      <c r="E36" s="122">
        <v>25</v>
      </c>
      <c r="F36" s="146">
        <v>74</v>
      </c>
      <c r="G36" s="64">
        <v>35</v>
      </c>
      <c r="H36" s="97">
        <v>39</v>
      </c>
      <c r="I36" s="64">
        <v>24</v>
      </c>
      <c r="J36" s="39">
        <v>77</v>
      </c>
      <c r="K36" s="64">
        <v>38</v>
      </c>
      <c r="L36" s="97">
        <v>39</v>
      </c>
      <c r="M36" s="122">
        <v>29</v>
      </c>
    </row>
    <row r="37" spans="1:13" ht="20.100000000000001" customHeight="1">
      <c r="A37" s="23" t="s">
        <v>274</v>
      </c>
      <c r="B37" s="39">
        <v>353</v>
      </c>
      <c r="C37" s="64">
        <v>171</v>
      </c>
      <c r="D37" s="97">
        <v>182</v>
      </c>
      <c r="E37" s="122">
        <v>115</v>
      </c>
      <c r="F37" s="146">
        <v>364</v>
      </c>
      <c r="G37" s="64">
        <v>182</v>
      </c>
      <c r="H37" s="97">
        <v>182</v>
      </c>
      <c r="I37" s="64">
        <v>125</v>
      </c>
      <c r="J37" s="39">
        <v>339</v>
      </c>
      <c r="K37" s="64">
        <v>170</v>
      </c>
      <c r="L37" s="97">
        <v>169</v>
      </c>
      <c r="M37" s="122">
        <v>133</v>
      </c>
    </row>
    <row r="38" spans="1:13" ht="20.100000000000001" customHeight="1">
      <c r="A38" s="23" t="s">
        <v>13</v>
      </c>
      <c r="B38" s="39">
        <v>195</v>
      </c>
      <c r="C38" s="64">
        <v>96</v>
      </c>
      <c r="D38" s="97">
        <v>99</v>
      </c>
      <c r="E38" s="122">
        <v>64</v>
      </c>
      <c r="F38" s="146">
        <v>197</v>
      </c>
      <c r="G38" s="64">
        <v>99</v>
      </c>
      <c r="H38" s="97">
        <v>98</v>
      </c>
      <c r="I38" s="64">
        <v>73</v>
      </c>
      <c r="J38" s="39">
        <v>195</v>
      </c>
      <c r="K38" s="64">
        <v>95</v>
      </c>
      <c r="L38" s="97">
        <v>100</v>
      </c>
      <c r="M38" s="122">
        <v>73</v>
      </c>
    </row>
    <row r="39" spans="1:13" ht="20.100000000000001" customHeight="1">
      <c r="A39" s="23" t="s">
        <v>177</v>
      </c>
      <c r="B39" s="39">
        <v>93</v>
      </c>
      <c r="C39" s="64">
        <v>47</v>
      </c>
      <c r="D39" s="97">
        <v>46</v>
      </c>
      <c r="E39" s="122">
        <v>42</v>
      </c>
      <c r="F39" s="146">
        <v>114</v>
      </c>
      <c r="G39" s="64">
        <v>59</v>
      </c>
      <c r="H39" s="97">
        <v>55</v>
      </c>
      <c r="I39" s="64">
        <v>51</v>
      </c>
      <c r="J39" s="39">
        <v>113</v>
      </c>
      <c r="K39" s="64">
        <v>59</v>
      </c>
      <c r="L39" s="97">
        <v>54</v>
      </c>
      <c r="M39" s="122">
        <v>56</v>
      </c>
    </row>
    <row r="40" spans="1:13" ht="20.100000000000001" customHeight="1">
      <c r="A40" s="23" t="s">
        <v>43</v>
      </c>
      <c r="B40" s="39">
        <v>313</v>
      </c>
      <c r="C40" s="64">
        <v>165</v>
      </c>
      <c r="D40" s="97">
        <v>148</v>
      </c>
      <c r="E40" s="122">
        <v>99</v>
      </c>
      <c r="F40" s="146">
        <v>312</v>
      </c>
      <c r="G40" s="64">
        <v>170</v>
      </c>
      <c r="H40" s="97">
        <v>142</v>
      </c>
      <c r="I40" s="64">
        <v>105</v>
      </c>
      <c r="J40" s="39">
        <v>316</v>
      </c>
      <c r="K40" s="64">
        <v>172</v>
      </c>
      <c r="L40" s="97">
        <v>144</v>
      </c>
      <c r="M40" s="122">
        <v>112</v>
      </c>
    </row>
    <row r="41" spans="1:13" ht="20.100000000000001" customHeight="1">
      <c r="A41" s="23" t="s">
        <v>519</v>
      </c>
      <c r="B41" s="39">
        <v>94</v>
      </c>
      <c r="C41" s="64">
        <v>45</v>
      </c>
      <c r="D41" s="97">
        <v>49</v>
      </c>
      <c r="E41" s="122">
        <v>31</v>
      </c>
      <c r="F41" s="146">
        <v>86</v>
      </c>
      <c r="G41" s="64">
        <v>41</v>
      </c>
      <c r="H41" s="97">
        <v>45</v>
      </c>
      <c r="I41" s="64">
        <v>31</v>
      </c>
      <c r="J41" s="39">
        <v>92</v>
      </c>
      <c r="K41" s="64">
        <v>42</v>
      </c>
      <c r="L41" s="97">
        <v>50</v>
      </c>
      <c r="M41" s="122">
        <v>38</v>
      </c>
    </row>
    <row r="42" spans="1:13" ht="20.100000000000001" customHeight="1">
      <c r="A42" s="23" t="s">
        <v>521</v>
      </c>
      <c r="B42" s="39">
        <v>169</v>
      </c>
      <c r="C42" s="64">
        <v>78</v>
      </c>
      <c r="D42" s="97">
        <v>91</v>
      </c>
      <c r="E42" s="122">
        <v>61</v>
      </c>
      <c r="F42" s="146">
        <v>158</v>
      </c>
      <c r="G42" s="64">
        <v>72</v>
      </c>
      <c r="H42" s="97">
        <v>86</v>
      </c>
      <c r="I42" s="64">
        <v>57</v>
      </c>
      <c r="J42" s="39">
        <v>162</v>
      </c>
      <c r="K42" s="64">
        <v>82</v>
      </c>
      <c r="L42" s="97">
        <v>80</v>
      </c>
      <c r="M42" s="122">
        <v>63</v>
      </c>
    </row>
    <row r="43" spans="1:13" ht="20.100000000000001" customHeight="1">
      <c r="A43" s="23" t="s">
        <v>76</v>
      </c>
      <c r="B43" s="39">
        <v>82</v>
      </c>
      <c r="C43" s="64">
        <v>44</v>
      </c>
      <c r="D43" s="97">
        <v>38</v>
      </c>
      <c r="E43" s="122">
        <v>26</v>
      </c>
      <c r="F43" s="146">
        <v>99</v>
      </c>
      <c r="G43" s="64">
        <v>52</v>
      </c>
      <c r="H43" s="97">
        <v>47</v>
      </c>
      <c r="I43" s="64">
        <v>35</v>
      </c>
      <c r="J43" s="39">
        <v>97</v>
      </c>
      <c r="K43" s="64">
        <v>51</v>
      </c>
      <c r="L43" s="97">
        <v>46</v>
      </c>
      <c r="M43" s="122">
        <v>36</v>
      </c>
    </row>
    <row r="44" spans="1:13" ht="20.100000000000001" customHeight="1">
      <c r="A44" s="23" t="s">
        <v>252</v>
      </c>
      <c r="B44" s="39">
        <v>217</v>
      </c>
      <c r="C44" s="64">
        <v>106</v>
      </c>
      <c r="D44" s="97">
        <v>111</v>
      </c>
      <c r="E44" s="122">
        <v>76</v>
      </c>
      <c r="F44" s="146">
        <v>201</v>
      </c>
      <c r="G44" s="64">
        <v>98</v>
      </c>
      <c r="H44" s="97">
        <v>103</v>
      </c>
      <c r="I44" s="64">
        <v>71</v>
      </c>
      <c r="J44" s="39">
        <v>196</v>
      </c>
      <c r="K44" s="64">
        <v>87</v>
      </c>
      <c r="L44" s="97">
        <v>109</v>
      </c>
      <c r="M44" s="122">
        <v>74</v>
      </c>
    </row>
    <row r="45" spans="1:13" ht="20.100000000000001" customHeight="1">
      <c r="A45" s="23" t="s">
        <v>0</v>
      </c>
      <c r="B45" s="39">
        <v>72</v>
      </c>
      <c r="C45" s="64">
        <v>31</v>
      </c>
      <c r="D45" s="97">
        <v>41</v>
      </c>
      <c r="E45" s="122">
        <v>25</v>
      </c>
      <c r="F45" s="146">
        <v>69</v>
      </c>
      <c r="G45" s="64">
        <v>31</v>
      </c>
      <c r="H45" s="97">
        <v>38</v>
      </c>
      <c r="I45" s="64">
        <v>27</v>
      </c>
      <c r="J45" s="39">
        <v>56</v>
      </c>
      <c r="K45" s="64">
        <v>24</v>
      </c>
      <c r="L45" s="97">
        <v>32</v>
      </c>
      <c r="M45" s="122">
        <v>22</v>
      </c>
    </row>
    <row r="46" spans="1:13" ht="20.100000000000001" customHeight="1">
      <c r="A46" s="23" t="s">
        <v>522</v>
      </c>
      <c r="B46" s="39">
        <v>238</v>
      </c>
      <c r="C46" s="64">
        <v>124</v>
      </c>
      <c r="D46" s="97">
        <v>114</v>
      </c>
      <c r="E46" s="122">
        <v>94</v>
      </c>
      <c r="F46" s="146">
        <v>237</v>
      </c>
      <c r="G46" s="64">
        <v>125</v>
      </c>
      <c r="H46" s="97">
        <v>112</v>
      </c>
      <c r="I46" s="64">
        <v>94</v>
      </c>
      <c r="J46" s="39">
        <v>222</v>
      </c>
      <c r="K46" s="64">
        <v>117</v>
      </c>
      <c r="L46" s="97">
        <v>105</v>
      </c>
      <c r="M46" s="122">
        <v>92</v>
      </c>
    </row>
    <row r="47" spans="1:13" ht="20.100000000000001" customHeight="1">
      <c r="A47" s="23" t="s">
        <v>195</v>
      </c>
      <c r="B47" s="39">
        <v>84</v>
      </c>
      <c r="C47" s="64">
        <v>41</v>
      </c>
      <c r="D47" s="97">
        <v>43</v>
      </c>
      <c r="E47" s="122">
        <v>31</v>
      </c>
      <c r="F47" s="146">
        <v>69</v>
      </c>
      <c r="G47" s="64">
        <v>34</v>
      </c>
      <c r="H47" s="97">
        <v>35</v>
      </c>
      <c r="I47" s="64">
        <v>28</v>
      </c>
      <c r="J47" s="39">
        <v>62</v>
      </c>
      <c r="K47" s="64">
        <v>32</v>
      </c>
      <c r="L47" s="97">
        <v>30</v>
      </c>
      <c r="M47" s="122">
        <v>31</v>
      </c>
    </row>
    <row r="48" spans="1:13" ht="20.100000000000001" customHeight="1">
      <c r="A48" s="23" t="s">
        <v>455</v>
      </c>
      <c r="B48" s="39">
        <v>167</v>
      </c>
      <c r="C48" s="64">
        <v>80</v>
      </c>
      <c r="D48" s="97">
        <v>87</v>
      </c>
      <c r="E48" s="122">
        <v>61</v>
      </c>
      <c r="F48" s="146">
        <v>153</v>
      </c>
      <c r="G48" s="64">
        <v>72</v>
      </c>
      <c r="H48" s="97">
        <v>81</v>
      </c>
      <c r="I48" s="64">
        <v>56</v>
      </c>
      <c r="J48" s="39">
        <v>123</v>
      </c>
      <c r="K48" s="64">
        <v>59</v>
      </c>
      <c r="L48" s="97">
        <v>64</v>
      </c>
      <c r="M48" s="122">
        <v>51</v>
      </c>
    </row>
    <row r="49" spans="1:13" ht="20.100000000000001" customHeight="1">
      <c r="A49" s="23" t="s">
        <v>523</v>
      </c>
      <c r="B49" s="39">
        <v>70</v>
      </c>
      <c r="C49" s="64">
        <v>38</v>
      </c>
      <c r="D49" s="97">
        <v>32</v>
      </c>
      <c r="E49" s="122">
        <v>27</v>
      </c>
      <c r="F49" s="146">
        <v>65</v>
      </c>
      <c r="G49" s="64">
        <v>34</v>
      </c>
      <c r="H49" s="97">
        <v>31</v>
      </c>
      <c r="I49" s="64">
        <v>27</v>
      </c>
      <c r="J49" s="39">
        <v>53</v>
      </c>
      <c r="K49" s="64">
        <v>28</v>
      </c>
      <c r="L49" s="97">
        <v>25</v>
      </c>
      <c r="M49" s="122">
        <v>25</v>
      </c>
    </row>
    <row r="50" spans="1:13" ht="20.100000000000001" customHeight="1">
      <c r="A50" s="23" t="s">
        <v>525</v>
      </c>
      <c r="B50" s="39">
        <v>136</v>
      </c>
      <c r="C50" s="64">
        <v>67</v>
      </c>
      <c r="D50" s="97">
        <v>69</v>
      </c>
      <c r="E50" s="122">
        <v>38</v>
      </c>
      <c r="F50" s="146">
        <v>111</v>
      </c>
      <c r="G50" s="64">
        <v>60</v>
      </c>
      <c r="H50" s="97">
        <v>51</v>
      </c>
      <c r="I50" s="64">
        <v>34</v>
      </c>
      <c r="J50" s="39">
        <v>99</v>
      </c>
      <c r="K50" s="64">
        <v>55</v>
      </c>
      <c r="L50" s="97">
        <v>44</v>
      </c>
      <c r="M50" s="122">
        <v>33</v>
      </c>
    </row>
    <row r="51" spans="1:13" ht="20.100000000000001" customHeight="1">
      <c r="A51" s="23" t="s">
        <v>526</v>
      </c>
      <c r="B51" s="39">
        <v>172</v>
      </c>
      <c r="C51" s="64">
        <v>84</v>
      </c>
      <c r="D51" s="97">
        <v>88</v>
      </c>
      <c r="E51" s="122">
        <v>56</v>
      </c>
      <c r="F51" s="146">
        <v>159</v>
      </c>
      <c r="G51" s="64">
        <v>81</v>
      </c>
      <c r="H51" s="97">
        <v>78</v>
      </c>
      <c r="I51" s="64">
        <v>51</v>
      </c>
      <c r="J51" s="39">
        <v>141</v>
      </c>
      <c r="K51" s="64">
        <v>70</v>
      </c>
      <c r="L51" s="97">
        <v>71</v>
      </c>
      <c r="M51" s="122">
        <v>51</v>
      </c>
    </row>
    <row r="52" spans="1:13" ht="20.100000000000001" customHeight="1">
      <c r="A52" s="23" t="s">
        <v>528</v>
      </c>
      <c r="B52" s="39">
        <v>45</v>
      </c>
      <c r="C52" s="64">
        <v>21</v>
      </c>
      <c r="D52" s="97">
        <v>24</v>
      </c>
      <c r="E52" s="122">
        <v>17</v>
      </c>
      <c r="F52" s="146">
        <v>44</v>
      </c>
      <c r="G52" s="64">
        <v>20</v>
      </c>
      <c r="H52" s="97">
        <v>24</v>
      </c>
      <c r="I52" s="64">
        <v>17</v>
      </c>
      <c r="J52" s="39">
        <v>39</v>
      </c>
      <c r="K52" s="64">
        <v>15</v>
      </c>
      <c r="L52" s="97">
        <v>24</v>
      </c>
      <c r="M52" s="122">
        <v>17</v>
      </c>
    </row>
    <row r="53" spans="1:13" ht="20.100000000000001" customHeight="1">
      <c r="A53" s="23" t="s">
        <v>529</v>
      </c>
      <c r="B53" s="39">
        <v>249</v>
      </c>
      <c r="C53" s="64">
        <v>79</v>
      </c>
      <c r="D53" s="97">
        <v>170</v>
      </c>
      <c r="E53" s="122">
        <v>37</v>
      </c>
      <c r="F53" s="146">
        <v>232</v>
      </c>
      <c r="G53" s="64">
        <v>71</v>
      </c>
      <c r="H53" s="97">
        <v>161</v>
      </c>
      <c r="I53" s="64">
        <v>33</v>
      </c>
      <c r="J53" s="39">
        <v>174</v>
      </c>
      <c r="K53" s="64">
        <v>50</v>
      </c>
      <c r="L53" s="97">
        <v>124</v>
      </c>
      <c r="M53" s="122">
        <v>31</v>
      </c>
    </row>
    <row r="54" spans="1:13" ht="20.100000000000001" customHeight="1">
      <c r="A54" s="23" t="s">
        <v>354</v>
      </c>
      <c r="B54" s="39">
        <v>86</v>
      </c>
      <c r="C54" s="64">
        <v>45</v>
      </c>
      <c r="D54" s="97">
        <v>41</v>
      </c>
      <c r="E54" s="122">
        <v>26</v>
      </c>
      <c r="F54" s="146">
        <v>76</v>
      </c>
      <c r="G54" s="64">
        <v>38</v>
      </c>
      <c r="H54" s="97">
        <v>38</v>
      </c>
      <c r="I54" s="64">
        <v>24</v>
      </c>
      <c r="J54" s="39">
        <v>62</v>
      </c>
      <c r="K54" s="64">
        <v>30</v>
      </c>
      <c r="L54" s="97">
        <v>32</v>
      </c>
      <c r="M54" s="122">
        <v>21</v>
      </c>
    </row>
    <row r="55" spans="1:13" ht="20.100000000000001" customHeight="1">
      <c r="A55" s="23" t="s">
        <v>531</v>
      </c>
      <c r="B55" s="39">
        <v>37</v>
      </c>
      <c r="C55" s="64">
        <v>18</v>
      </c>
      <c r="D55" s="97">
        <v>19</v>
      </c>
      <c r="E55" s="122">
        <v>13</v>
      </c>
      <c r="F55" s="146">
        <v>34</v>
      </c>
      <c r="G55" s="64">
        <v>15</v>
      </c>
      <c r="H55" s="97">
        <v>19</v>
      </c>
      <c r="I55" s="64">
        <v>13</v>
      </c>
      <c r="J55" s="39">
        <v>35</v>
      </c>
      <c r="K55" s="64">
        <v>15</v>
      </c>
      <c r="L55" s="97">
        <v>20</v>
      </c>
      <c r="M55" s="122">
        <v>14</v>
      </c>
    </row>
    <row r="56" spans="1:13" ht="20.100000000000001" customHeight="1">
      <c r="A56" s="23" t="s">
        <v>424</v>
      </c>
      <c r="B56" s="39">
        <v>154</v>
      </c>
      <c r="C56" s="64">
        <v>90</v>
      </c>
      <c r="D56" s="97">
        <v>64</v>
      </c>
      <c r="E56" s="122">
        <v>29</v>
      </c>
      <c r="F56" s="146">
        <v>156</v>
      </c>
      <c r="G56" s="64">
        <v>99</v>
      </c>
      <c r="H56" s="97">
        <v>57</v>
      </c>
      <c r="I56" s="64">
        <v>24</v>
      </c>
      <c r="J56" s="39">
        <v>143</v>
      </c>
      <c r="K56" s="64">
        <v>95</v>
      </c>
      <c r="L56" s="97">
        <v>48</v>
      </c>
      <c r="M56" s="122">
        <v>27</v>
      </c>
    </row>
    <row r="57" spans="1:13" ht="20.100000000000001" customHeight="1">
      <c r="A57" s="23" t="s">
        <v>532</v>
      </c>
      <c r="B57" s="40" t="s">
        <v>67</v>
      </c>
      <c r="C57" s="65" t="s">
        <v>67</v>
      </c>
      <c r="D57" s="98" t="s">
        <v>67</v>
      </c>
      <c r="E57" s="123" t="s">
        <v>67</v>
      </c>
      <c r="F57" s="147" t="s">
        <v>67</v>
      </c>
      <c r="G57" s="65" t="s">
        <v>67</v>
      </c>
      <c r="H57" s="98" t="s">
        <v>67</v>
      </c>
      <c r="I57" s="65" t="s">
        <v>67</v>
      </c>
      <c r="J57" s="40" t="s">
        <v>67</v>
      </c>
      <c r="K57" s="65" t="s">
        <v>67</v>
      </c>
      <c r="L57" s="98" t="s">
        <v>67</v>
      </c>
      <c r="M57" s="123" t="s">
        <v>67</v>
      </c>
    </row>
    <row r="58" spans="1:13" ht="20.100000000000001" customHeight="1">
      <c r="A58" s="23" t="s">
        <v>147</v>
      </c>
      <c r="B58" s="39">
        <v>153</v>
      </c>
      <c r="C58" s="64">
        <v>73</v>
      </c>
      <c r="D58" s="97">
        <v>80</v>
      </c>
      <c r="E58" s="122">
        <v>44</v>
      </c>
      <c r="F58" s="146">
        <v>138</v>
      </c>
      <c r="G58" s="64">
        <v>63</v>
      </c>
      <c r="H58" s="97">
        <v>75</v>
      </c>
      <c r="I58" s="64">
        <v>45</v>
      </c>
      <c r="J58" s="39">
        <v>124</v>
      </c>
      <c r="K58" s="64">
        <v>59</v>
      </c>
      <c r="L58" s="97">
        <v>65</v>
      </c>
      <c r="M58" s="122">
        <v>46</v>
      </c>
    </row>
    <row r="59" spans="1:13" ht="20.100000000000001" customHeight="1">
      <c r="A59" s="23" t="s">
        <v>534</v>
      </c>
      <c r="B59" s="39">
        <v>143</v>
      </c>
      <c r="C59" s="64">
        <v>71</v>
      </c>
      <c r="D59" s="97">
        <v>72</v>
      </c>
      <c r="E59" s="122">
        <v>43</v>
      </c>
      <c r="F59" s="146">
        <v>116</v>
      </c>
      <c r="G59" s="64">
        <v>55</v>
      </c>
      <c r="H59" s="97">
        <v>61</v>
      </c>
      <c r="I59" s="64">
        <v>42</v>
      </c>
      <c r="J59" s="39">
        <v>106</v>
      </c>
      <c r="K59" s="64">
        <v>53</v>
      </c>
      <c r="L59" s="97">
        <v>53</v>
      </c>
      <c r="M59" s="122">
        <v>41</v>
      </c>
    </row>
    <row r="60" spans="1:13" ht="20.100000000000001" customHeight="1">
      <c r="A60" s="23" t="s">
        <v>20</v>
      </c>
      <c r="B60" s="40" t="s">
        <v>67</v>
      </c>
      <c r="C60" s="65" t="s">
        <v>67</v>
      </c>
      <c r="D60" s="98" t="s">
        <v>67</v>
      </c>
      <c r="E60" s="123" t="s">
        <v>67</v>
      </c>
      <c r="F60" s="147" t="s">
        <v>67</v>
      </c>
      <c r="G60" s="65" t="s">
        <v>67</v>
      </c>
      <c r="H60" s="98" t="s">
        <v>67</v>
      </c>
      <c r="I60" s="65" t="s">
        <v>67</v>
      </c>
      <c r="J60" s="40" t="s">
        <v>67</v>
      </c>
      <c r="K60" s="65" t="s">
        <v>67</v>
      </c>
      <c r="L60" s="98" t="s">
        <v>67</v>
      </c>
      <c r="M60" s="123" t="s">
        <v>67</v>
      </c>
    </row>
    <row r="61" spans="1:13" ht="20.100000000000001" customHeight="1">
      <c r="A61" s="23" t="s">
        <v>101</v>
      </c>
      <c r="B61" s="39">
        <v>101</v>
      </c>
      <c r="C61" s="64">
        <v>49</v>
      </c>
      <c r="D61" s="97">
        <v>52</v>
      </c>
      <c r="E61" s="122">
        <v>44</v>
      </c>
      <c r="F61" s="146">
        <v>77</v>
      </c>
      <c r="G61" s="64">
        <v>39</v>
      </c>
      <c r="H61" s="97">
        <v>38</v>
      </c>
      <c r="I61" s="64">
        <v>41</v>
      </c>
      <c r="J61" s="39">
        <v>63</v>
      </c>
      <c r="K61" s="64">
        <v>32</v>
      </c>
      <c r="L61" s="97">
        <v>31</v>
      </c>
      <c r="M61" s="122">
        <v>32</v>
      </c>
    </row>
    <row r="62" spans="1:13" ht="20.100000000000001" customHeight="1">
      <c r="A62" s="23" t="s">
        <v>377</v>
      </c>
      <c r="B62" s="39">
        <v>91</v>
      </c>
      <c r="C62" s="64">
        <v>45</v>
      </c>
      <c r="D62" s="97">
        <v>46</v>
      </c>
      <c r="E62" s="122">
        <v>31</v>
      </c>
      <c r="F62" s="146">
        <v>76</v>
      </c>
      <c r="G62" s="64">
        <v>37</v>
      </c>
      <c r="H62" s="97">
        <v>39</v>
      </c>
      <c r="I62" s="64">
        <v>30</v>
      </c>
      <c r="J62" s="39">
        <v>63</v>
      </c>
      <c r="K62" s="64">
        <v>30</v>
      </c>
      <c r="L62" s="97">
        <v>33</v>
      </c>
      <c r="M62" s="122">
        <v>26</v>
      </c>
    </row>
    <row r="63" spans="1:13" ht="20.100000000000001" customHeight="1">
      <c r="A63" s="23" t="s">
        <v>535</v>
      </c>
      <c r="B63" s="39">
        <v>128</v>
      </c>
      <c r="C63" s="64">
        <v>71</v>
      </c>
      <c r="D63" s="97">
        <v>57</v>
      </c>
      <c r="E63" s="122">
        <v>45</v>
      </c>
      <c r="F63" s="146">
        <v>113</v>
      </c>
      <c r="G63" s="64">
        <v>60</v>
      </c>
      <c r="H63" s="97">
        <v>53</v>
      </c>
      <c r="I63" s="64">
        <v>43</v>
      </c>
      <c r="J63" s="39">
        <v>100</v>
      </c>
      <c r="K63" s="64">
        <v>49</v>
      </c>
      <c r="L63" s="97">
        <v>51</v>
      </c>
      <c r="M63" s="122">
        <v>38</v>
      </c>
    </row>
    <row r="64" spans="1:13" ht="20.100000000000001" customHeight="1">
      <c r="A64" s="23" t="s">
        <v>470</v>
      </c>
      <c r="B64" s="39">
        <v>42</v>
      </c>
      <c r="C64" s="64">
        <v>20</v>
      </c>
      <c r="D64" s="97">
        <v>22</v>
      </c>
      <c r="E64" s="122">
        <v>13</v>
      </c>
      <c r="F64" s="146">
        <v>37</v>
      </c>
      <c r="G64" s="64">
        <v>14</v>
      </c>
      <c r="H64" s="97">
        <v>23</v>
      </c>
      <c r="I64" s="64">
        <v>16</v>
      </c>
      <c r="J64" s="39">
        <v>32</v>
      </c>
      <c r="K64" s="64">
        <v>15</v>
      </c>
      <c r="L64" s="97">
        <v>17</v>
      </c>
      <c r="M64" s="122">
        <v>13</v>
      </c>
    </row>
    <row r="65" spans="1:13" ht="20.100000000000001" customHeight="1">
      <c r="A65" s="23" t="s">
        <v>509</v>
      </c>
      <c r="B65" s="39">
        <v>77</v>
      </c>
      <c r="C65" s="64">
        <v>34</v>
      </c>
      <c r="D65" s="97">
        <v>43</v>
      </c>
      <c r="E65" s="122">
        <v>27</v>
      </c>
      <c r="F65" s="146">
        <v>64</v>
      </c>
      <c r="G65" s="64">
        <v>30</v>
      </c>
      <c r="H65" s="97">
        <v>34</v>
      </c>
      <c r="I65" s="64">
        <v>27</v>
      </c>
      <c r="J65" s="39">
        <v>56</v>
      </c>
      <c r="K65" s="64">
        <v>23</v>
      </c>
      <c r="L65" s="97">
        <v>33</v>
      </c>
      <c r="M65" s="122">
        <v>24</v>
      </c>
    </row>
    <row r="66" spans="1:13" ht="20.100000000000001" customHeight="1">
      <c r="A66" s="23" t="s">
        <v>304</v>
      </c>
      <c r="B66" s="39">
        <v>84</v>
      </c>
      <c r="C66" s="64">
        <v>36</v>
      </c>
      <c r="D66" s="97">
        <v>48</v>
      </c>
      <c r="E66" s="122">
        <v>28</v>
      </c>
      <c r="F66" s="146">
        <v>76</v>
      </c>
      <c r="G66" s="64">
        <v>33</v>
      </c>
      <c r="H66" s="97">
        <v>43</v>
      </c>
      <c r="I66" s="64">
        <v>28</v>
      </c>
      <c r="J66" s="39">
        <v>69</v>
      </c>
      <c r="K66" s="64">
        <v>35</v>
      </c>
      <c r="L66" s="97">
        <v>34</v>
      </c>
      <c r="M66" s="122">
        <v>27</v>
      </c>
    </row>
    <row r="67" spans="1:13" ht="20.100000000000001" customHeight="1">
      <c r="A67" s="23" t="s">
        <v>6</v>
      </c>
      <c r="B67" s="39">
        <v>70</v>
      </c>
      <c r="C67" s="64">
        <v>32</v>
      </c>
      <c r="D67" s="97">
        <v>38</v>
      </c>
      <c r="E67" s="122">
        <v>24</v>
      </c>
      <c r="F67" s="146">
        <v>56</v>
      </c>
      <c r="G67" s="64">
        <v>27</v>
      </c>
      <c r="H67" s="97">
        <v>29</v>
      </c>
      <c r="I67" s="64">
        <v>23</v>
      </c>
      <c r="J67" s="39">
        <v>53</v>
      </c>
      <c r="K67" s="64">
        <v>27</v>
      </c>
      <c r="L67" s="97">
        <v>26</v>
      </c>
      <c r="M67" s="122">
        <v>21</v>
      </c>
    </row>
    <row r="68" spans="1:13" ht="20.100000000000001" customHeight="1">
      <c r="A68" s="23" t="s">
        <v>536</v>
      </c>
      <c r="B68" s="39">
        <v>154</v>
      </c>
      <c r="C68" s="64">
        <v>67</v>
      </c>
      <c r="D68" s="97">
        <v>87</v>
      </c>
      <c r="E68" s="122">
        <v>64</v>
      </c>
      <c r="F68" s="146">
        <v>139</v>
      </c>
      <c r="G68" s="64">
        <v>64</v>
      </c>
      <c r="H68" s="97">
        <v>75</v>
      </c>
      <c r="I68" s="64">
        <v>58</v>
      </c>
      <c r="J68" s="39">
        <v>119</v>
      </c>
      <c r="K68" s="64">
        <v>64</v>
      </c>
      <c r="L68" s="97">
        <v>55</v>
      </c>
      <c r="M68" s="122">
        <v>52</v>
      </c>
    </row>
    <row r="69" spans="1:13" ht="20.100000000000001" customHeight="1">
      <c r="A69" s="23" t="s">
        <v>158</v>
      </c>
      <c r="B69" s="39">
        <v>77</v>
      </c>
      <c r="C69" s="64">
        <v>38</v>
      </c>
      <c r="D69" s="97">
        <v>39</v>
      </c>
      <c r="E69" s="122">
        <v>28</v>
      </c>
      <c r="F69" s="146">
        <v>65</v>
      </c>
      <c r="G69" s="64">
        <v>32</v>
      </c>
      <c r="H69" s="97">
        <v>33</v>
      </c>
      <c r="I69" s="64">
        <v>25</v>
      </c>
      <c r="J69" s="39">
        <v>72</v>
      </c>
      <c r="K69" s="64">
        <v>39</v>
      </c>
      <c r="L69" s="97">
        <v>33</v>
      </c>
      <c r="M69" s="122">
        <v>24</v>
      </c>
    </row>
    <row r="70" spans="1:13" ht="20.100000000000001" customHeight="1">
      <c r="A70" s="23" t="s">
        <v>537</v>
      </c>
      <c r="B70" s="39">
        <v>119</v>
      </c>
      <c r="C70" s="64">
        <v>54</v>
      </c>
      <c r="D70" s="97">
        <v>65</v>
      </c>
      <c r="E70" s="122">
        <v>40</v>
      </c>
      <c r="F70" s="146">
        <v>107</v>
      </c>
      <c r="G70" s="64">
        <v>51</v>
      </c>
      <c r="H70" s="97">
        <v>56</v>
      </c>
      <c r="I70" s="64">
        <v>39</v>
      </c>
      <c r="J70" s="39">
        <v>96</v>
      </c>
      <c r="K70" s="64">
        <v>47</v>
      </c>
      <c r="L70" s="97">
        <v>49</v>
      </c>
      <c r="M70" s="122">
        <v>39</v>
      </c>
    </row>
    <row r="71" spans="1:13" ht="20.100000000000001" customHeight="1">
      <c r="A71" s="23" t="s">
        <v>328</v>
      </c>
      <c r="B71" s="39">
        <v>227</v>
      </c>
      <c r="C71" s="64">
        <v>99</v>
      </c>
      <c r="D71" s="97">
        <v>128</v>
      </c>
      <c r="E71" s="122">
        <v>74</v>
      </c>
      <c r="F71" s="146">
        <v>224</v>
      </c>
      <c r="G71" s="64">
        <v>103</v>
      </c>
      <c r="H71" s="97">
        <v>121</v>
      </c>
      <c r="I71" s="64">
        <v>74</v>
      </c>
      <c r="J71" s="39">
        <v>186</v>
      </c>
      <c r="K71" s="64">
        <v>90</v>
      </c>
      <c r="L71" s="97">
        <v>96</v>
      </c>
      <c r="M71" s="122">
        <v>67</v>
      </c>
    </row>
    <row r="72" spans="1:13" ht="20.100000000000001" customHeight="1">
      <c r="A72" s="23" t="s">
        <v>539</v>
      </c>
      <c r="B72" s="39">
        <v>56</v>
      </c>
      <c r="C72" s="64">
        <v>28</v>
      </c>
      <c r="D72" s="97">
        <v>28</v>
      </c>
      <c r="E72" s="122">
        <v>19</v>
      </c>
      <c r="F72" s="146">
        <v>53</v>
      </c>
      <c r="G72" s="64">
        <v>26</v>
      </c>
      <c r="H72" s="97">
        <v>27</v>
      </c>
      <c r="I72" s="64">
        <v>21</v>
      </c>
      <c r="J72" s="39">
        <v>53</v>
      </c>
      <c r="K72" s="64">
        <v>25</v>
      </c>
      <c r="L72" s="97">
        <v>28</v>
      </c>
      <c r="M72" s="122">
        <v>22</v>
      </c>
    </row>
    <row r="73" spans="1:13" ht="20.100000000000001" customHeight="1">
      <c r="A73" s="23" t="s">
        <v>540</v>
      </c>
      <c r="B73" s="39">
        <v>118</v>
      </c>
      <c r="C73" s="64">
        <v>57</v>
      </c>
      <c r="D73" s="97">
        <v>61</v>
      </c>
      <c r="E73" s="122">
        <v>34</v>
      </c>
      <c r="F73" s="146">
        <v>105</v>
      </c>
      <c r="G73" s="64">
        <v>53</v>
      </c>
      <c r="H73" s="97">
        <v>52</v>
      </c>
      <c r="I73" s="64">
        <v>32</v>
      </c>
      <c r="J73" s="39">
        <v>97</v>
      </c>
      <c r="K73" s="64">
        <v>47</v>
      </c>
      <c r="L73" s="97">
        <v>50</v>
      </c>
      <c r="M73" s="122">
        <v>31</v>
      </c>
    </row>
    <row r="74" spans="1:13" ht="20.100000000000001" customHeight="1">
      <c r="A74" s="23" t="s">
        <v>542</v>
      </c>
      <c r="B74" s="39">
        <v>43</v>
      </c>
      <c r="C74" s="64">
        <v>23</v>
      </c>
      <c r="D74" s="97">
        <v>20</v>
      </c>
      <c r="E74" s="122">
        <v>17</v>
      </c>
      <c r="F74" s="146">
        <v>38</v>
      </c>
      <c r="G74" s="64">
        <v>18</v>
      </c>
      <c r="H74" s="97">
        <v>20</v>
      </c>
      <c r="I74" s="64">
        <v>17</v>
      </c>
      <c r="J74" s="39">
        <v>23</v>
      </c>
      <c r="K74" s="64">
        <v>9</v>
      </c>
      <c r="L74" s="97">
        <v>14</v>
      </c>
      <c r="M74" s="122">
        <v>12</v>
      </c>
    </row>
    <row r="75" spans="1:13" ht="20.100000000000001" customHeight="1">
      <c r="A75" s="23" t="s">
        <v>209</v>
      </c>
      <c r="B75" s="39">
        <v>66</v>
      </c>
      <c r="C75" s="64">
        <v>30</v>
      </c>
      <c r="D75" s="97">
        <v>36</v>
      </c>
      <c r="E75" s="122">
        <v>28</v>
      </c>
      <c r="F75" s="146">
        <v>52</v>
      </c>
      <c r="G75" s="64">
        <v>23</v>
      </c>
      <c r="H75" s="97">
        <v>29</v>
      </c>
      <c r="I75" s="64">
        <v>25</v>
      </c>
      <c r="J75" s="39">
        <v>38</v>
      </c>
      <c r="K75" s="64">
        <v>17</v>
      </c>
      <c r="L75" s="97">
        <v>21</v>
      </c>
      <c r="M75" s="122">
        <v>18</v>
      </c>
    </row>
    <row r="76" spans="1:13" ht="20.100000000000001" customHeight="1">
      <c r="A76" s="23" t="s">
        <v>334</v>
      </c>
      <c r="B76" s="39">
        <v>75</v>
      </c>
      <c r="C76" s="64">
        <v>32</v>
      </c>
      <c r="D76" s="97">
        <v>43</v>
      </c>
      <c r="E76" s="122">
        <v>23</v>
      </c>
      <c r="F76" s="146">
        <v>60</v>
      </c>
      <c r="G76" s="64">
        <v>28</v>
      </c>
      <c r="H76" s="97">
        <v>32</v>
      </c>
      <c r="I76" s="64">
        <v>21</v>
      </c>
      <c r="J76" s="39">
        <v>53</v>
      </c>
      <c r="K76" s="64">
        <v>25</v>
      </c>
      <c r="L76" s="97">
        <v>28</v>
      </c>
      <c r="M76" s="122">
        <v>19</v>
      </c>
    </row>
    <row r="77" spans="1:13" ht="20.100000000000001" customHeight="1">
      <c r="A77" s="23" t="s">
        <v>335</v>
      </c>
      <c r="B77" s="39">
        <v>49</v>
      </c>
      <c r="C77" s="64">
        <v>23</v>
      </c>
      <c r="D77" s="97">
        <v>26</v>
      </c>
      <c r="E77" s="122">
        <v>15</v>
      </c>
      <c r="F77" s="146">
        <v>40</v>
      </c>
      <c r="G77" s="64">
        <v>21</v>
      </c>
      <c r="H77" s="97">
        <v>19</v>
      </c>
      <c r="I77" s="64">
        <v>14</v>
      </c>
      <c r="J77" s="39">
        <v>31</v>
      </c>
      <c r="K77" s="64">
        <v>16</v>
      </c>
      <c r="L77" s="97">
        <v>15</v>
      </c>
      <c r="M77" s="122">
        <v>11</v>
      </c>
    </row>
    <row r="78" spans="1:13" ht="20.100000000000001" customHeight="1">
      <c r="A78" s="23" t="s">
        <v>279</v>
      </c>
      <c r="B78" s="39">
        <v>117</v>
      </c>
      <c r="C78" s="64">
        <v>52</v>
      </c>
      <c r="D78" s="97">
        <v>65</v>
      </c>
      <c r="E78" s="122">
        <v>40</v>
      </c>
      <c r="F78" s="146">
        <v>114</v>
      </c>
      <c r="G78" s="64">
        <v>52</v>
      </c>
      <c r="H78" s="97">
        <v>62</v>
      </c>
      <c r="I78" s="64">
        <v>39</v>
      </c>
      <c r="J78" s="39">
        <v>100</v>
      </c>
      <c r="K78" s="64">
        <v>45</v>
      </c>
      <c r="L78" s="97">
        <v>55</v>
      </c>
      <c r="M78" s="122">
        <v>37</v>
      </c>
    </row>
    <row r="79" spans="1:13" ht="20.100000000000001" customHeight="1">
      <c r="A79" s="23" t="s">
        <v>263</v>
      </c>
      <c r="B79" s="39">
        <v>188</v>
      </c>
      <c r="C79" s="64">
        <v>76</v>
      </c>
      <c r="D79" s="97">
        <v>112</v>
      </c>
      <c r="E79" s="122">
        <v>52</v>
      </c>
      <c r="F79" s="146">
        <v>182</v>
      </c>
      <c r="G79" s="64">
        <v>78</v>
      </c>
      <c r="H79" s="97">
        <v>104</v>
      </c>
      <c r="I79" s="64">
        <v>47</v>
      </c>
      <c r="J79" s="39">
        <v>174</v>
      </c>
      <c r="K79" s="64">
        <v>66</v>
      </c>
      <c r="L79" s="97">
        <v>108</v>
      </c>
      <c r="M79" s="122">
        <v>43</v>
      </c>
    </row>
    <row r="80" spans="1:13" ht="20.100000000000001" customHeight="1">
      <c r="A80" s="23" t="s">
        <v>543</v>
      </c>
      <c r="B80" s="39">
        <v>131</v>
      </c>
      <c r="C80" s="64">
        <v>68</v>
      </c>
      <c r="D80" s="97">
        <v>63</v>
      </c>
      <c r="E80" s="122">
        <v>48</v>
      </c>
      <c r="F80" s="146">
        <v>120</v>
      </c>
      <c r="G80" s="64">
        <v>62</v>
      </c>
      <c r="H80" s="97">
        <v>58</v>
      </c>
      <c r="I80" s="64">
        <v>48</v>
      </c>
      <c r="J80" s="39">
        <v>105</v>
      </c>
      <c r="K80" s="64">
        <v>56</v>
      </c>
      <c r="L80" s="97">
        <v>49</v>
      </c>
      <c r="M80" s="122">
        <v>48</v>
      </c>
    </row>
    <row r="81" spans="1:13" ht="20.100000000000001" customHeight="1">
      <c r="A81" s="23" t="s">
        <v>545</v>
      </c>
      <c r="B81" s="39">
        <v>108</v>
      </c>
      <c r="C81" s="64">
        <v>49</v>
      </c>
      <c r="D81" s="97">
        <v>59</v>
      </c>
      <c r="E81" s="122">
        <v>36</v>
      </c>
      <c r="F81" s="146">
        <v>93</v>
      </c>
      <c r="G81" s="64">
        <v>40</v>
      </c>
      <c r="H81" s="97">
        <v>53</v>
      </c>
      <c r="I81" s="64">
        <v>33</v>
      </c>
      <c r="J81" s="39">
        <v>88</v>
      </c>
      <c r="K81" s="64">
        <v>39</v>
      </c>
      <c r="L81" s="97">
        <v>49</v>
      </c>
      <c r="M81" s="122">
        <v>31</v>
      </c>
    </row>
    <row r="82" spans="1:13" ht="20.100000000000001" customHeight="1">
      <c r="A82" s="23" t="s">
        <v>81</v>
      </c>
      <c r="B82" s="39">
        <v>64</v>
      </c>
      <c r="C82" s="64">
        <v>29</v>
      </c>
      <c r="D82" s="97">
        <v>35</v>
      </c>
      <c r="E82" s="122">
        <v>21</v>
      </c>
      <c r="F82" s="146">
        <v>63</v>
      </c>
      <c r="G82" s="64">
        <v>28</v>
      </c>
      <c r="H82" s="97">
        <v>35</v>
      </c>
      <c r="I82" s="64">
        <v>22</v>
      </c>
      <c r="J82" s="39">
        <v>53</v>
      </c>
      <c r="K82" s="64">
        <v>26</v>
      </c>
      <c r="L82" s="97">
        <v>27</v>
      </c>
      <c r="M82" s="122">
        <v>19</v>
      </c>
    </row>
    <row r="83" spans="1:13" ht="20.100000000000001" customHeight="1">
      <c r="A83" s="23" t="s">
        <v>487</v>
      </c>
      <c r="B83" s="39">
        <v>65</v>
      </c>
      <c r="C83" s="64">
        <v>38</v>
      </c>
      <c r="D83" s="97">
        <v>27</v>
      </c>
      <c r="E83" s="122">
        <v>19</v>
      </c>
      <c r="F83" s="146">
        <v>55</v>
      </c>
      <c r="G83" s="64">
        <v>29</v>
      </c>
      <c r="H83" s="97">
        <v>26</v>
      </c>
      <c r="I83" s="64">
        <v>18</v>
      </c>
      <c r="J83" s="39">
        <v>49</v>
      </c>
      <c r="K83" s="64">
        <v>27</v>
      </c>
      <c r="L83" s="97">
        <v>22</v>
      </c>
      <c r="M83" s="122">
        <v>17</v>
      </c>
    </row>
    <row r="84" spans="1:13" ht="20.100000000000001" customHeight="1">
      <c r="A84" s="23" t="s">
        <v>191</v>
      </c>
      <c r="B84" s="39">
        <v>66</v>
      </c>
      <c r="C84" s="64">
        <v>28</v>
      </c>
      <c r="D84" s="97">
        <v>38</v>
      </c>
      <c r="E84" s="122">
        <v>28</v>
      </c>
      <c r="F84" s="146">
        <v>63</v>
      </c>
      <c r="G84" s="64">
        <v>26</v>
      </c>
      <c r="H84" s="97">
        <v>37</v>
      </c>
      <c r="I84" s="64">
        <v>29</v>
      </c>
      <c r="J84" s="39">
        <v>61</v>
      </c>
      <c r="K84" s="64">
        <v>26</v>
      </c>
      <c r="L84" s="97">
        <v>35</v>
      </c>
      <c r="M84" s="122">
        <v>26</v>
      </c>
    </row>
    <row r="85" spans="1:13" ht="20.100000000000001" customHeight="1">
      <c r="A85" s="23" t="s">
        <v>372</v>
      </c>
      <c r="B85" s="39">
        <v>211</v>
      </c>
      <c r="C85" s="64">
        <v>106</v>
      </c>
      <c r="D85" s="97">
        <v>105</v>
      </c>
      <c r="E85" s="122">
        <v>63</v>
      </c>
      <c r="F85" s="146">
        <v>178</v>
      </c>
      <c r="G85" s="64">
        <v>93</v>
      </c>
      <c r="H85" s="97">
        <v>85</v>
      </c>
      <c r="I85" s="64">
        <v>59</v>
      </c>
      <c r="J85" s="39">
        <v>171</v>
      </c>
      <c r="K85" s="64">
        <v>94</v>
      </c>
      <c r="L85" s="97">
        <v>77</v>
      </c>
      <c r="M85" s="122">
        <v>59</v>
      </c>
    </row>
    <row r="86" spans="1:13" ht="20.100000000000001" customHeight="1">
      <c r="A86" s="23" t="s">
        <v>431</v>
      </c>
      <c r="B86" s="39">
        <v>77</v>
      </c>
      <c r="C86" s="64">
        <v>39</v>
      </c>
      <c r="D86" s="97">
        <v>38</v>
      </c>
      <c r="E86" s="122">
        <v>28</v>
      </c>
      <c r="F86" s="146">
        <v>77</v>
      </c>
      <c r="G86" s="64">
        <v>42</v>
      </c>
      <c r="H86" s="97">
        <v>35</v>
      </c>
      <c r="I86" s="64">
        <v>29</v>
      </c>
      <c r="J86" s="39">
        <v>52</v>
      </c>
      <c r="K86" s="64">
        <v>26</v>
      </c>
      <c r="L86" s="97">
        <v>26</v>
      </c>
      <c r="M86" s="122">
        <v>23</v>
      </c>
    </row>
    <row r="87" spans="1:13" ht="20.100000000000001" customHeight="1">
      <c r="A87" s="23" t="s">
        <v>341</v>
      </c>
      <c r="B87" s="39">
        <v>234</v>
      </c>
      <c r="C87" s="64">
        <v>109</v>
      </c>
      <c r="D87" s="97">
        <v>125</v>
      </c>
      <c r="E87" s="122">
        <v>75</v>
      </c>
      <c r="F87" s="146">
        <v>212</v>
      </c>
      <c r="G87" s="64">
        <v>107</v>
      </c>
      <c r="H87" s="97">
        <v>105</v>
      </c>
      <c r="I87" s="64">
        <v>69</v>
      </c>
      <c r="J87" s="39">
        <v>192</v>
      </c>
      <c r="K87" s="64">
        <v>99</v>
      </c>
      <c r="L87" s="97">
        <v>93</v>
      </c>
      <c r="M87" s="122">
        <v>65</v>
      </c>
    </row>
    <row r="88" spans="1:13" ht="20.100000000000001" customHeight="1">
      <c r="A88" s="23" t="s">
        <v>544</v>
      </c>
      <c r="B88" s="39">
        <v>180</v>
      </c>
      <c r="C88" s="64">
        <v>89</v>
      </c>
      <c r="D88" s="97">
        <v>91</v>
      </c>
      <c r="E88" s="122">
        <v>53</v>
      </c>
      <c r="F88" s="146">
        <v>171</v>
      </c>
      <c r="G88" s="64">
        <v>81</v>
      </c>
      <c r="H88" s="97">
        <v>90</v>
      </c>
      <c r="I88" s="64">
        <v>51</v>
      </c>
      <c r="J88" s="39">
        <v>150</v>
      </c>
      <c r="K88" s="64">
        <v>70</v>
      </c>
      <c r="L88" s="97">
        <v>80</v>
      </c>
      <c r="M88" s="122">
        <v>47</v>
      </c>
    </row>
    <row r="89" spans="1:13" ht="20.100000000000001" customHeight="1">
      <c r="A89" s="23" t="s">
        <v>462</v>
      </c>
      <c r="B89" s="39">
        <v>119</v>
      </c>
      <c r="C89" s="64">
        <v>55</v>
      </c>
      <c r="D89" s="97">
        <v>64</v>
      </c>
      <c r="E89" s="122">
        <v>43</v>
      </c>
      <c r="F89" s="146">
        <v>114</v>
      </c>
      <c r="G89" s="64">
        <v>56</v>
      </c>
      <c r="H89" s="97">
        <v>58</v>
      </c>
      <c r="I89" s="64">
        <v>43</v>
      </c>
      <c r="J89" s="39">
        <v>93</v>
      </c>
      <c r="K89" s="64">
        <v>44</v>
      </c>
      <c r="L89" s="97">
        <v>49</v>
      </c>
      <c r="M89" s="122">
        <v>39</v>
      </c>
    </row>
    <row r="90" spans="1:13" ht="20.100000000000001" customHeight="1">
      <c r="A90" s="23" t="s">
        <v>546</v>
      </c>
      <c r="B90" s="39">
        <v>51</v>
      </c>
      <c r="C90" s="64">
        <v>22</v>
      </c>
      <c r="D90" s="97">
        <v>29</v>
      </c>
      <c r="E90" s="122">
        <v>21</v>
      </c>
      <c r="F90" s="146">
        <v>48</v>
      </c>
      <c r="G90" s="64">
        <v>20</v>
      </c>
      <c r="H90" s="97">
        <v>28</v>
      </c>
      <c r="I90" s="64">
        <v>19</v>
      </c>
      <c r="J90" s="39">
        <v>35</v>
      </c>
      <c r="K90" s="64">
        <v>16</v>
      </c>
      <c r="L90" s="97">
        <v>19</v>
      </c>
      <c r="M90" s="122">
        <v>15</v>
      </c>
    </row>
    <row r="91" spans="1:13" ht="20.100000000000001" customHeight="1">
      <c r="A91" s="23" t="s">
        <v>713</v>
      </c>
      <c r="B91" s="39">
        <v>198</v>
      </c>
      <c r="C91" s="64">
        <v>101</v>
      </c>
      <c r="D91" s="97">
        <v>97</v>
      </c>
      <c r="E91" s="122">
        <v>72</v>
      </c>
      <c r="F91" s="146">
        <v>167</v>
      </c>
      <c r="G91" s="64">
        <v>83</v>
      </c>
      <c r="H91" s="97">
        <v>84</v>
      </c>
      <c r="I91" s="64">
        <v>71</v>
      </c>
      <c r="J91" s="39">
        <v>146</v>
      </c>
      <c r="K91" s="64">
        <v>73</v>
      </c>
      <c r="L91" s="97">
        <v>73</v>
      </c>
      <c r="M91" s="122">
        <v>68</v>
      </c>
    </row>
    <row r="92" spans="1:13" ht="20.100000000000001" customHeight="1">
      <c r="A92" s="23" t="s">
        <v>541</v>
      </c>
      <c r="B92" s="39">
        <v>35</v>
      </c>
      <c r="C92" s="64">
        <v>15</v>
      </c>
      <c r="D92" s="97">
        <v>20</v>
      </c>
      <c r="E92" s="122">
        <v>19</v>
      </c>
      <c r="F92" s="146">
        <v>33</v>
      </c>
      <c r="G92" s="64">
        <v>16</v>
      </c>
      <c r="H92" s="97">
        <v>17</v>
      </c>
      <c r="I92" s="64">
        <v>17</v>
      </c>
      <c r="J92" s="39">
        <v>25</v>
      </c>
      <c r="K92" s="64">
        <v>12</v>
      </c>
      <c r="L92" s="97">
        <v>13</v>
      </c>
      <c r="M92" s="122">
        <v>13</v>
      </c>
    </row>
    <row r="93" spans="1:13" ht="20.100000000000001" customHeight="1">
      <c r="A93" s="23" t="s">
        <v>499</v>
      </c>
      <c r="B93" s="39">
        <v>13</v>
      </c>
      <c r="C93" s="64">
        <v>6</v>
      </c>
      <c r="D93" s="97">
        <v>7</v>
      </c>
      <c r="E93" s="122">
        <v>8</v>
      </c>
      <c r="F93" s="146" t="s">
        <v>67</v>
      </c>
      <c r="G93" s="64" t="s">
        <v>67</v>
      </c>
      <c r="H93" s="97" t="s">
        <v>67</v>
      </c>
      <c r="I93" s="64" t="s">
        <v>67</v>
      </c>
      <c r="J93" s="39" t="s">
        <v>67</v>
      </c>
      <c r="K93" s="64" t="s">
        <v>67</v>
      </c>
      <c r="L93" s="97" t="s">
        <v>67</v>
      </c>
      <c r="M93" s="122" t="s">
        <v>67</v>
      </c>
    </row>
    <row r="94" spans="1:13" ht="20.100000000000001" customHeight="1">
      <c r="A94" s="23" t="s">
        <v>547</v>
      </c>
      <c r="B94" s="39" t="s">
        <v>67</v>
      </c>
      <c r="C94" s="64" t="s">
        <v>67</v>
      </c>
      <c r="D94" s="97" t="s">
        <v>67</v>
      </c>
      <c r="E94" s="122" t="s">
        <v>67</v>
      </c>
      <c r="F94" s="146" t="s">
        <v>67</v>
      </c>
      <c r="G94" s="64" t="s">
        <v>67</v>
      </c>
      <c r="H94" s="97" t="s">
        <v>67</v>
      </c>
      <c r="I94" s="64" t="s">
        <v>67</v>
      </c>
      <c r="J94" s="39" t="s">
        <v>67</v>
      </c>
      <c r="K94" s="64" t="s">
        <v>67</v>
      </c>
      <c r="L94" s="97" t="s">
        <v>67</v>
      </c>
      <c r="M94" s="122" t="s">
        <v>67</v>
      </c>
    </row>
    <row r="95" spans="1:13" ht="20.100000000000001" customHeight="1">
      <c r="A95" s="23" t="s">
        <v>374</v>
      </c>
      <c r="B95" s="39">
        <v>806</v>
      </c>
      <c r="C95" s="64">
        <v>391</v>
      </c>
      <c r="D95" s="97">
        <v>415</v>
      </c>
      <c r="E95" s="122">
        <v>273</v>
      </c>
      <c r="F95" s="146">
        <v>701</v>
      </c>
      <c r="G95" s="64">
        <v>331</v>
      </c>
      <c r="H95" s="97">
        <v>370</v>
      </c>
      <c r="I95" s="64">
        <v>254</v>
      </c>
      <c r="J95" s="39">
        <v>634</v>
      </c>
      <c r="K95" s="64">
        <v>293</v>
      </c>
      <c r="L95" s="97">
        <v>341</v>
      </c>
      <c r="M95" s="122">
        <v>252</v>
      </c>
    </row>
    <row r="96" spans="1:13" ht="20.100000000000001" customHeight="1">
      <c r="A96" s="23" t="s">
        <v>548</v>
      </c>
      <c r="B96" s="39">
        <v>102</v>
      </c>
      <c r="C96" s="64">
        <v>47</v>
      </c>
      <c r="D96" s="97">
        <v>55</v>
      </c>
      <c r="E96" s="122">
        <v>39</v>
      </c>
      <c r="F96" s="146">
        <v>74</v>
      </c>
      <c r="G96" s="64">
        <v>33</v>
      </c>
      <c r="H96" s="97">
        <v>41</v>
      </c>
      <c r="I96" s="64">
        <v>32</v>
      </c>
      <c r="J96" s="39">
        <v>77</v>
      </c>
      <c r="K96" s="64">
        <v>39</v>
      </c>
      <c r="L96" s="97">
        <v>38</v>
      </c>
      <c r="M96" s="122">
        <v>30</v>
      </c>
    </row>
    <row r="97" spans="1:13" ht="20.100000000000001" customHeight="1">
      <c r="A97" s="23" t="s">
        <v>54</v>
      </c>
      <c r="B97" s="39">
        <v>194</v>
      </c>
      <c r="C97" s="64">
        <v>95</v>
      </c>
      <c r="D97" s="97">
        <v>99</v>
      </c>
      <c r="E97" s="122">
        <v>60</v>
      </c>
      <c r="F97" s="146">
        <v>166</v>
      </c>
      <c r="G97" s="64">
        <v>84</v>
      </c>
      <c r="H97" s="97">
        <v>82</v>
      </c>
      <c r="I97" s="64">
        <v>63</v>
      </c>
      <c r="J97" s="39">
        <v>149</v>
      </c>
      <c r="K97" s="64">
        <v>79</v>
      </c>
      <c r="L97" s="97">
        <v>70</v>
      </c>
      <c r="M97" s="122">
        <v>66</v>
      </c>
    </row>
    <row r="98" spans="1:13" ht="20.100000000000001" customHeight="1">
      <c r="A98" s="23" t="s">
        <v>549</v>
      </c>
      <c r="B98" s="39">
        <v>82</v>
      </c>
      <c r="C98" s="64">
        <v>39</v>
      </c>
      <c r="D98" s="97">
        <v>43</v>
      </c>
      <c r="E98" s="122">
        <v>25</v>
      </c>
      <c r="F98" s="146">
        <v>72</v>
      </c>
      <c r="G98" s="64">
        <v>34</v>
      </c>
      <c r="H98" s="97">
        <v>38</v>
      </c>
      <c r="I98" s="64">
        <v>23</v>
      </c>
      <c r="J98" s="39">
        <v>61</v>
      </c>
      <c r="K98" s="64">
        <v>30</v>
      </c>
      <c r="L98" s="97">
        <v>31</v>
      </c>
      <c r="M98" s="122">
        <v>21</v>
      </c>
    </row>
    <row r="99" spans="1:13" ht="20.100000000000001" customHeight="1">
      <c r="A99" s="23" t="s">
        <v>550</v>
      </c>
      <c r="B99" s="39">
        <v>474</v>
      </c>
      <c r="C99" s="64">
        <v>232</v>
      </c>
      <c r="D99" s="97">
        <v>242</v>
      </c>
      <c r="E99" s="122">
        <v>157</v>
      </c>
      <c r="F99" s="146">
        <v>424</v>
      </c>
      <c r="G99" s="64">
        <v>197</v>
      </c>
      <c r="H99" s="97">
        <v>227</v>
      </c>
      <c r="I99" s="64">
        <v>150</v>
      </c>
      <c r="J99" s="39">
        <v>380</v>
      </c>
      <c r="K99" s="64">
        <v>185</v>
      </c>
      <c r="L99" s="97">
        <v>195</v>
      </c>
      <c r="M99" s="122">
        <v>138</v>
      </c>
    </row>
    <row r="100" spans="1:13" ht="20.100000000000001" customHeight="1">
      <c r="A100" s="23" t="s">
        <v>266</v>
      </c>
      <c r="B100" s="39">
        <v>478</v>
      </c>
      <c r="C100" s="64">
        <v>237</v>
      </c>
      <c r="D100" s="97">
        <v>241</v>
      </c>
      <c r="E100" s="122">
        <v>148</v>
      </c>
      <c r="F100" s="146">
        <v>417</v>
      </c>
      <c r="G100" s="64">
        <v>201</v>
      </c>
      <c r="H100" s="97">
        <v>216</v>
      </c>
      <c r="I100" s="64">
        <v>143</v>
      </c>
      <c r="J100" s="39">
        <v>371</v>
      </c>
      <c r="K100" s="64">
        <v>179</v>
      </c>
      <c r="L100" s="97">
        <v>192</v>
      </c>
      <c r="M100" s="122">
        <v>138</v>
      </c>
    </row>
    <row r="101" spans="1:13" ht="20.100000000000001" customHeight="1">
      <c r="A101" s="23" t="s">
        <v>238</v>
      </c>
      <c r="B101" s="39">
        <v>194</v>
      </c>
      <c r="C101" s="64">
        <v>93</v>
      </c>
      <c r="D101" s="97">
        <v>101</v>
      </c>
      <c r="E101" s="122">
        <v>66</v>
      </c>
      <c r="F101" s="146">
        <v>164</v>
      </c>
      <c r="G101" s="64">
        <v>78</v>
      </c>
      <c r="H101" s="97">
        <v>86</v>
      </c>
      <c r="I101" s="64">
        <v>68</v>
      </c>
      <c r="J101" s="39">
        <v>139</v>
      </c>
      <c r="K101" s="64">
        <v>71</v>
      </c>
      <c r="L101" s="97">
        <v>68</v>
      </c>
      <c r="M101" s="122">
        <v>68</v>
      </c>
    </row>
    <row r="102" spans="1:13" ht="20.100000000000001" customHeight="1">
      <c r="A102" s="23" t="s">
        <v>429</v>
      </c>
      <c r="B102" s="39">
        <v>94</v>
      </c>
      <c r="C102" s="64">
        <v>47</v>
      </c>
      <c r="D102" s="97">
        <v>47</v>
      </c>
      <c r="E102" s="122">
        <v>34</v>
      </c>
      <c r="F102" s="146">
        <v>75</v>
      </c>
      <c r="G102" s="64">
        <v>37</v>
      </c>
      <c r="H102" s="97">
        <v>38</v>
      </c>
      <c r="I102" s="64">
        <v>32</v>
      </c>
      <c r="J102" s="39">
        <v>55</v>
      </c>
      <c r="K102" s="64">
        <v>25</v>
      </c>
      <c r="L102" s="97">
        <v>30</v>
      </c>
      <c r="M102" s="122">
        <v>26</v>
      </c>
    </row>
    <row r="103" spans="1:13" ht="20.100000000000001" customHeight="1">
      <c r="A103" s="23" t="s">
        <v>552</v>
      </c>
      <c r="B103" s="39">
        <v>86</v>
      </c>
      <c r="C103" s="64">
        <v>45</v>
      </c>
      <c r="D103" s="97">
        <v>41</v>
      </c>
      <c r="E103" s="122">
        <v>27</v>
      </c>
      <c r="F103" s="146">
        <v>84</v>
      </c>
      <c r="G103" s="64">
        <v>47</v>
      </c>
      <c r="H103" s="97">
        <v>37</v>
      </c>
      <c r="I103" s="64">
        <v>25</v>
      </c>
      <c r="J103" s="39">
        <v>69</v>
      </c>
      <c r="K103" s="64">
        <v>39</v>
      </c>
      <c r="L103" s="97">
        <v>30</v>
      </c>
      <c r="M103" s="122">
        <v>24</v>
      </c>
    </row>
    <row r="104" spans="1:13" ht="20.100000000000001" customHeight="1">
      <c r="A104" s="23" t="s">
        <v>428</v>
      </c>
      <c r="B104" s="39">
        <v>27</v>
      </c>
      <c r="C104" s="64">
        <v>12</v>
      </c>
      <c r="D104" s="97">
        <v>15</v>
      </c>
      <c r="E104" s="122">
        <v>15</v>
      </c>
      <c r="F104" s="146">
        <v>20</v>
      </c>
      <c r="G104" s="64">
        <v>7</v>
      </c>
      <c r="H104" s="97">
        <v>13</v>
      </c>
      <c r="I104" s="64">
        <v>12</v>
      </c>
      <c r="J104" s="39">
        <v>15</v>
      </c>
      <c r="K104" s="64">
        <v>4</v>
      </c>
      <c r="L104" s="97">
        <v>11</v>
      </c>
      <c r="M104" s="122">
        <v>10</v>
      </c>
    </row>
    <row r="105" spans="1:13" ht="20.100000000000001" customHeight="1">
      <c r="A105" s="23" t="s">
        <v>553</v>
      </c>
      <c r="B105" s="39">
        <v>28</v>
      </c>
      <c r="C105" s="64">
        <v>12</v>
      </c>
      <c r="D105" s="97">
        <v>16</v>
      </c>
      <c r="E105" s="122">
        <v>15</v>
      </c>
      <c r="F105" s="146">
        <v>15</v>
      </c>
      <c r="G105" s="64">
        <v>8</v>
      </c>
      <c r="H105" s="97">
        <v>7</v>
      </c>
      <c r="I105" s="64">
        <v>10</v>
      </c>
      <c r="J105" s="39">
        <v>10</v>
      </c>
      <c r="K105" s="64">
        <v>6</v>
      </c>
      <c r="L105" s="97">
        <v>4</v>
      </c>
      <c r="M105" s="122">
        <v>6</v>
      </c>
    </row>
    <row r="106" spans="1:13" ht="20.100000000000001" customHeight="1">
      <c r="A106" s="23" t="s">
        <v>554</v>
      </c>
      <c r="B106" s="39">
        <v>166</v>
      </c>
      <c r="C106" s="64">
        <v>86</v>
      </c>
      <c r="D106" s="97">
        <v>80</v>
      </c>
      <c r="E106" s="122">
        <v>56</v>
      </c>
      <c r="F106" s="146">
        <v>141</v>
      </c>
      <c r="G106" s="64">
        <v>71</v>
      </c>
      <c r="H106" s="97">
        <v>70</v>
      </c>
      <c r="I106" s="64">
        <v>52</v>
      </c>
      <c r="J106" s="39">
        <v>128</v>
      </c>
      <c r="K106" s="64">
        <v>63</v>
      </c>
      <c r="L106" s="97">
        <v>65</v>
      </c>
      <c r="M106" s="122">
        <v>48</v>
      </c>
    </row>
    <row r="107" spans="1:13" ht="20.100000000000001" customHeight="1">
      <c r="A107" s="23" t="s">
        <v>555</v>
      </c>
      <c r="B107" s="39">
        <v>196</v>
      </c>
      <c r="C107" s="64">
        <v>98</v>
      </c>
      <c r="D107" s="97">
        <v>98</v>
      </c>
      <c r="E107" s="122">
        <v>59</v>
      </c>
      <c r="F107" s="146">
        <v>170</v>
      </c>
      <c r="G107" s="64">
        <v>77</v>
      </c>
      <c r="H107" s="97">
        <v>93</v>
      </c>
      <c r="I107" s="64">
        <v>59</v>
      </c>
      <c r="J107" s="39">
        <v>152</v>
      </c>
      <c r="K107" s="64">
        <v>73</v>
      </c>
      <c r="L107" s="97">
        <v>79</v>
      </c>
      <c r="M107" s="122">
        <v>64</v>
      </c>
    </row>
    <row r="108" spans="1:13" ht="20.100000000000001" customHeight="1">
      <c r="A108" s="23" t="s">
        <v>290</v>
      </c>
      <c r="B108" s="39">
        <v>314</v>
      </c>
      <c r="C108" s="64">
        <v>154</v>
      </c>
      <c r="D108" s="97">
        <v>160</v>
      </c>
      <c r="E108" s="122">
        <v>83</v>
      </c>
      <c r="F108" s="146">
        <v>290</v>
      </c>
      <c r="G108" s="64">
        <v>145</v>
      </c>
      <c r="H108" s="97">
        <v>145</v>
      </c>
      <c r="I108" s="64">
        <v>76</v>
      </c>
      <c r="J108" s="39">
        <v>264</v>
      </c>
      <c r="K108" s="64">
        <v>134</v>
      </c>
      <c r="L108" s="97">
        <v>130</v>
      </c>
      <c r="M108" s="122">
        <v>73</v>
      </c>
    </row>
    <row r="109" spans="1:13" ht="20.100000000000001" customHeight="1">
      <c r="A109" s="23" t="s">
        <v>556</v>
      </c>
      <c r="B109" s="39">
        <v>207</v>
      </c>
      <c r="C109" s="64">
        <v>91</v>
      </c>
      <c r="D109" s="97">
        <v>116</v>
      </c>
      <c r="E109" s="122">
        <v>66</v>
      </c>
      <c r="F109" s="146">
        <v>198</v>
      </c>
      <c r="G109" s="64">
        <v>90</v>
      </c>
      <c r="H109" s="97">
        <v>108</v>
      </c>
      <c r="I109" s="64">
        <v>65</v>
      </c>
      <c r="J109" s="39">
        <v>176</v>
      </c>
      <c r="K109" s="64">
        <v>80</v>
      </c>
      <c r="L109" s="97">
        <v>96</v>
      </c>
      <c r="M109" s="122">
        <v>63</v>
      </c>
    </row>
    <row r="110" spans="1:13" ht="20.100000000000001" customHeight="1">
      <c r="A110" s="23" t="s">
        <v>557</v>
      </c>
      <c r="B110" s="39">
        <v>75</v>
      </c>
      <c r="C110" s="64">
        <v>41</v>
      </c>
      <c r="D110" s="97">
        <v>34</v>
      </c>
      <c r="E110" s="122">
        <v>24</v>
      </c>
      <c r="F110" s="146">
        <v>75</v>
      </c>
      <c r="G110" s="64">
        <v>37</v>
      </c>
      <c r="H110" s="97">
        <v>38</v>
      </c>
      <c r="I110" s="64">
        <v>23</v>
      </c>
      <c r="J110" s="39">
        <v>98</v>
      </c>
      <c r="K110" s="64">
        <v>45</v>
      </c>
      <c r="L110" s="97">
        <v>53</v>
      </c>
      <c r="M110" s="122">
        <v>50</v>
      </c>
    </row>
    <row r="111" spans="1:13" ht="20.100000000000001" customHeight="1">
      <c r="A111" s="23" t="s">
        <v>458</v>
      </c>
      <c r="B111" s="39">
        <v>223</v>
      </c>
      <c r="C111" s="64">
        <v>97</v>
      </c>
      <c r="D111" s="97">
        <v>126</v>
      </c>
      <c r="E111" s="122">
        <v>64</v>
      </c>
      <c r="F111" s="146">
        <v>193</v>
      </c>
      <c r="G111" s="64">
        <v>82</v>
      </c>
      <c r="H111" s="97">
        <v>111</v>
      </c>
      <c r="I111" s="64">
        <v>62</v>
      </c>
      <c r="J111" s="39">
        <v>178</v>
      </c>
      <c r="K111" s="64">
        <v>75</v>
      </c>
      <c r="L111" s="97">
        <v>103</v>
      </c>
      <c r="M111" s="122">
        <v>57</v>
      </c>
    </row>
    <row r="112" spans="1:13" ht="20.100000000000001" customHeight="1">
      <c r="A112" s="23" t="s">
        <v>295</v>
      </c>
      <c r="B112" s="39">
        <v>263</v>
      </c>
      <c r="C112" s="64">
        <v>121</v>
      </c>
      <c r="D112" s="97">
        <v>142</v>
      </c>
      <c r="E112" s="122">
        <v>98</v>
      </c>
      <c r="F112" s="146">
        <v>210</v>
      </c>
      <c r="G112" s="64">
        <v>99</v>
      </c>
      <c r="H112" s="97">
        <v>111</v>
      </c>
      <c r="I112" s="64">
        <v>81</v>
      </c>
      <c r="J112" s="39">
        <v>185</v>
      </c>
      <c r="K112" s="64">
        <v>88</v>
      </c>
      <c r="L112" s="97">
        <v>97</v>
      </c>
      <c r="M112" s="122">
        <v>76</v>
      </c>
    </row>
    <row r="113" spans="1:13" ht="20.100000000000001" customHeight="1">
      <c r="A113" s="23" t="s">
        <v>558</v>
      </c>
      <c r="B113" s="39">
        <v>73</v>
      </c>
      <c r="C113" s="64">
        <v>35</v>
      </c>
      <c r="D113" s="97">
        <v>38</v>
      </c>
      <c r="E113" s="122">
        <v>26</v>
      </c>
      <c r="F113" s="146">
        <v>83</v>
      </c>
      <c r="G113" s="64">
        <v>40</v>
      </c>
      <c r="H113" s="97">
        <v>43</v>
      </c>
      <c r="I113" s="64">
        <v>28</v>
      </c>
      <c r="J113" s="39">
        <v>77</v>
      </c>
      <c r="K113" s="64">
        <v>35</v>
      </c>
      <c r="L113" s="97">
        <v>42</v>
      </c>
      <c r="M113" s="122">
        <v>27</v>
      </c>
    </row>
    <row r="114" spans="1:13" ht="20.100000000000001" customHeight="1">
      <c r="A114" s="23" t="s">
        <v>559</v>
      </c>
      <c r="B114" s="39">
        <v>62</v>
      </c>
      <c r="C114" s="64">
        <v>29</v>
      </c>
      <c r="D114" s="97">
        <v>33</v>
      </c>
      <c r="E114" s="122">
        <v>21</v>
      </c>
      <c r="F114" s="146">
        <v>60</v>
      </c>
      <c r="G114" s="64">
        <v>28</v>
      </c>
      <c r="H114" s="97">
        <v>32</v>
      </c>
      <c r="I114" s="64">
        <v>21</v>
      </c>
      <c r="J114" s="39">
        <v>56</v>
      </c>
      <c r="K114" s="64">
        <v>31</v>
      </c>
      <c r="L114" s="97">
        <v>25</v>
      </c>
      <c r="M114" s="122">
        <v>20</v>
      </c>
    </row>
    <row r="115" spans="1:13" ht="20.100000000000001" customHeight="1">
      <c r="A115" s="23" t="s">
        <v>194</v>
      </c>
      <c r="B115" s="39">
        <v>596</v>
      </c>
      <c r="C115" s="64">
        <v>275</v>
      </c>
      <c r="D115" s="97">
        <v>321</v>
      </c>
      <c r="E115" s="122">
        <v>195</v>
      </c>
      <c r="F115" s="146">
        <v>551</v>
      </c>
      <c r="G115" s="64">
        <v>264</v>
      </c>
      <c r="H115" s="97">
        <v>287</v>
      </c>
      <c r="I115" s="64">
        <v>197</v>
      </c>
      <c r="J115" s="39">
        <v>507</v>
      </c>
      <c r="K115" s="64">
        <v>243</v>
      </c>
      <c r="L115" s="97">
        <v>264</v>
      </c>
      <c r="M115" s="122">
        <v>193</v>
      </c>
    </row>
    <row r="116" spans="1:13" ht="20.100000000000001" customHeight="1">
      <c r="A116" s="23" t="s">
        <v>504</v>
      </c>
      <c r="B116" s="39">
        <v>278</v>
      </c>
      <c r="C116" s="64">
        <v>117</v>
      </c>
      <c r="D116" s="97">
        <v>161</v>
      </c>
      <c r="E116" s="122">
        <v>44</v>
      </c>
      <c r="F116" s="146">
        <v>258</v>
      </c>
      <c r="G116" s="64">
        <v>113</v>
      </c>
      <c r="H116" s="97">
        <v>145</v>
      </c>
      <c r="I116" s="64">
        <v>47</v>
      </c>
      <c r="J116" s="39">
        <v>280</v>
      </c>
      <c r="K116" s="64">
        <v>112</v>
      </c>
      <c r="L116" s="97">
        <v>168</v>
      </c>
      <c r="M116" s="122">
        <v>47</v>
      </c>
    </row>
    <row r="117" spans="1:13" ht="20.100000000000001" customHeight="1">
      <c r="A117" s="23" t="s">
        <v>561</v>
      </c>
      <c r="B117" s="39">
        <v>290</v>
      </c>
      <c r="C117" s="64">
        <v>135</v>
      </c>
      <c r="D117" s="97">
        <v>155</v>
      </c>
      <c r="E117" s="122">
        <v>84</v>
      </c>
      <c r="F117" s="146">
        <v>272</v>
      </c>
      <c r="G117" s="64">
        <v>127</v>
      </c>
      <c r="H117" s="97">
        <v>145</v>
      </c>
      <c r="I117" s="64">
        <v>94</v>
      </c>
      <c r="J117" s="39">
        <v>244</v>
      </c>
      <c r="K117" s="64">
        <v>110</v>
      </c>
      <c r="L117" s="97">
        <v>134</v>
      </c>
      <c r="M117" s="122">
        <v>90</v>
      </c>
    </row>
    <row r="118" spans="1:13" ht="20.100000000000001" customHeight="1">
      <c r="A118" s="23" t="s">
        <v>28</v>
      </c>
      <c r="B118" s="39">
        <v>228</v>
      </c>
      <c r="C118" s="64">
        <v>114</v>
      </c>
      <c r="D118" s="97">
        <v>114</v>
      </c>
      <c r="E118" s="122">
        <v>75</v>
      </c>
      <c r="F118" s="146">
        <v>199</v>
      </c>
      <c r="G118" s="64">
        <v>100</v>
      </c>
      <c r="H118" s="97">
        <v>99</v>
      </c>
      <c r="I118" s="64">
        <v>77</v>
      </c>
      <c r="J118" s="39">
        <v>197</v>
      </c>
      <c r="K118" s="64">
        <v>98</v>
      </c>
      <c r="L118" s="97">
        <v>99</v>
      </c>
      <c r="M118" s="122">
        <v>82</v>
      </c>
    </row>
    <row r="119" spans="1:13" ht="20.100000000000001" customHeight="1">
      <c r="A119" s="23" t="s">
        <v>342</v>
      </c>
      <c r="B119" s="39">
        <v>173</v>
      </c>
      <c r="C119" s="64">
        <v>90</v>
      </c>
      <c r="D119" s="97">
        <v>83</v>
      </c>
      <c r="E119" s="122">
        <v>49</v>
      </c>
      <c r="F119" s="146">
        <v>146</v>
      </c>
      <c r="G119" s="64">
        <v>76</v>
      </c>
      <c r="H119" s="97">
        <v>70</v>
      </c>
      <c r="I119" s="64">
        <v>48</v>
      </c>
      <c r="J119" s="39">
        <v>127</v>
      </c>
      <c r="K119" s="64">
        <v>67</v>
      </c>
      <c r="L119" s="97">
        <v>60</v>
      </c>
      <c r="M119" s="122">
        <v>44</v>
      </c>
    </row>
    <row r="120" spans="1:13" ht="20.100000000000001" customHeight="1">
      <c r="A120" s="23" t="s">
        <v>538</v>
      </c>
      <c r="B120" s="39">
        <v>173</v>
      </c>
      <c r="C120" s="64">
        <v>79</v>
      </c>
      <c r="D120" s="97">
        <v>94</v>
      </c>
      <c r="E120" s="122">
        <v>56</v>
      </c>
      <c r="F120" s="146">
        <v>150</v>
      </c>
      <c r="G120" s="64">
        <v>68</v>
      </c>
      <c r="H120" s="97">
        <v>82</v>
      </c>
      <c r="I120" s="64">
        <v>52</v>
      </c>
      <c r="J120" s="39">
        <v>136</v>
      </c>
      <c r="K120" s="64">
        <v>62</v>
      </c>
      <c r="L120" s="97">
        <v>74</v>
      </c>
      <c r="M120" s="122">
        <v>51</v>
      </c>
    </row>
    <row r="121" spans="1:13" ht="20.100000000000001" customHeight="1">
      <c r="A121" s="23" t="s">
        <v>90</v>
      </c>
      <c r="B121" s="39">
        <v>201</v>
      </c>
      <c r="C121" s="64">
        <v>107</v>
      </c>
      <c r="D121" s="97">
        <v>94</v>
      </c>
      <c r="E121" s="122">
        <v>39</v>
      </c>
      <c r="F121" s="146">
        <v>180</v>
      </c>
      <c r="G121" s="64">
        <v>97</v>
      </c>
      <c r="H121" s="97">
        <v>83</v>
      </c>
      <c r="I121" s="64">
        <v>36</v>
      </c>
      <c r="J121" s="39">
        <v>170</v>
      </c>
      <c r="K121" s="64">
        <v>99</v>
      </c>
      <c r="L121" s="97">
        <v>71</v>
      </c>
      <c r="M121" s="122">
        <v>36</v>
      </c>
    </row>
    <row r="122" spans="1:13" ht="20.100000000000001" customHeight="1">
      <c r="A122" s="23" t="s">
        <v>562</v>
      </c>
      <c r="B122" s="39">
        <v>83</v>
      </c>
      <c r="C122" s="64">
        <v>42</v>
      </c>
      <c r="D122" s="97">
        <v>41</v>
      </c>
      <c r="E122" s="122">
        <v>25</v>
      </c>
      <c r="F122" s="146">
        <v>72</v>
      </c>
      <c r="G122" s="64">
        <v>37</v>
      </c>
      <c r="H122" s="97">
        <v>35</v>
      </c>
      <c r="I122" s="64">
        <v>24</v>
      </c>
      <c r="J122" s="39">
        <v>62</v>
      </c>
      <c r="K122" s="64">
        <v>32</v>
      </c>
      <c r="L122" s="97">
        <v>30</v>
      </c>
      <c r="M122" s="122">
        <v>24</v>
      </c>
    </row>
    <row r="123" spans="1:13" ht="20.100000000000001" customHeight="1">
      <c r="A123" s="23" t="s">
        <v>464</v>
      </c>
      <c r="B123" s="39">
        <v>129</v>
      </c>
      <c r="C123" s="64">
        <v>57</v>
      </c>
      <c r="D123" s="97">
        <v>72</v>
      </c>
      <c r="E123" s="122">
        <v>46</v>
      </c>
      <c r="F123" s="146">
        <v>110</v>
      </c>
      <c r="G123" s="64">
        <v>49</v>
      </c>
      <c r="H123" s="97">
        <v>61</v>
      </c>
      <c r="I123" s="64">
        <v>38</v>
      </c>
      <c r="J123" s="39">
        <v>90</v>
      </c>
      <c r="K123" s="64">
        <v>43</v>
      </c>
      <c r="L123" s="97">
        <v>47</v>
      </c>
      <c r="M123" s="122">
        <v>31</v>
      </c>
    </row>
    <row r="124" spans="1:13" ht="20.100000000000001" customHeight="1">
      <c r="A124" s="23" t="s">
        <v>438</v>
      </c>
      <c r="B124" s="39">
        <v>317</v>
      </c>
      <c r="C124" s="64">
        <v>138</v>
      </c>
      <c r="D124" s="97">
        <v>179</v>
      </c>
      <c r="E124" s="122">
        <v>84</v>
      </c>
      <c r="F124" s="146">
        <v>290</v>
      </c>
      <c r="G124" s="64">
        <v>124</v>
      </c>
      <c r="H124" s="97">
        <v>166</v>
      </c>
      <c r="I124" s="64">
        <v>82</v>
      </c>
      <c r="J124" s="39">
        <v>264</v>
      </c>
      <c r="K124" s="64">
        <v>114</v>
      </c>
      <c r="L124" s="97">
        <v>150</v>
      </c>
      <c r="M124" s="122">
        <v>87</v>
      </c>
    </row>
    <row r="125" spans="1:13" ht="20.100000000000001" customHeight="1">
      <c r="A125" s="23" t="s">
        <v>563</v>
      </c>
      <c r="B125" s="39">
        <v>169</v>
      </c>
      <c r="C125" s="64">
        <v>87</v>
      </c>
      <c r="D125" s="97">
        <v>82</v>
      </c>
      <c r="E125" s="122">
        <v>49</v>
      </c>
      <c r="F125" s="146">
        <v>150</v>
      </c>
      <c r="G125" s="64">
        <v>76</v>
      </c>
      <c r="H125" s="97">
        <v>74</v>
      </c>
      <c r="I125" s="64">
        <v>48</v>
      </c>
      <c r="J125" s="39">
        <v>110</v>
      </c>
      <c r="K125" s="64">
        <v>53</v>
      </c>
      <c r="L125" s="97">
        <v>57</v>
      </c>
      <c r="M125" s="122">
        <v>44</v>
      </c>
    </row>
    <row r="126" spans="1:13" ht="20.100000000000001" customHeight="1">
      <c r="A126" s="23" t="s">
        <v>564</v>
      </c>
      <c r="B126" s="39">
        <v>170</v>
      </c>
      <c r="C126" s="64">
        <v>82</v>
      </c>
      <c r="D126" s="97">
        <v>88</v>
      </c>
      <c r="E126" s="122">
        <v>51</v>
      </c>
      <c r="F126" s="146">
        <v>141</v>
      </c>
      <c r="G126" s="64">
        <v>67</v>
      </c>
      <c r="H126" s="97">
        <v>74</v>
      </c>
      <c r="I126" s="64">
        <v>47</v>
      </c>
      <c r="J126" s="39">
        <v>123</v>
      </c>
      <c r="K126" s="64">
        <v>60</v>
      </c>
      <c r="L126" s="97">
        <v>63</v>
      </c>
      <c r="M126" s="122">
        <v>46</v>
      </c>
    </row>
    <row r="127" spans="1:13" ht="20.100000000000001" customHeight="1">
      <c r="A127" s="23" t="s">
        <v>222</v>
      </c>
      <c r="B127" s="39">
        <v>973</v>
      </c>
      <c r="C127" s="64">
        <v>461</v>
      </c>
      <c r="D127" s="97">
        <v>512</v>
      </c>
      <c r="E127" s="122">
        <v>347</v>
      </c>
      <c r="F127" s="146">
        <v>853</v>
      </c>
      <c r="G127" s="64">
        <v>405</v>
      </c>
      <c r="H127" s="97">
        <v>448</v>
      </c>
      <c r="I127" s="64">
        <v>325</v>
      </c>
      <c r="J127" s="39">
        <v>787</v>
      </c>
      <c r="K127" s="64">
        <v>372</v>
      </c>
      <c r="L127" s="97">
        <v>415</v>
      </c>
      <c r="M127" s="122">
        <v>314</v>
      </c>
    </row>
    <row r="128" spans="1:13" ht="20.100000000000001" customHeight="1">
      <c r="A128" s="23" t="s">
        <v>714</v>
      </c>
      <c r="B128" s="39">
        <v>251</v>
      </c>
      <c r="C128" s="64">
        <v>118</v>
      </c>
      <c r="D128" s="97">
        <v>133</v>
      </c>
      <c r="E128" s="122">
        <v>73</v>
      </c>
      <c r="F128" s="146">
        <v>237</v>
      </c>
      <c r="G128" s="64">
        <v>108</v>
      </c>
      <c r="H128" s="97">
        <v>129</v>
      </c>
      <c r="I128" s="64">
        <v>72</v>
      </c>
      <c r="J128" s="39">
        <v>203</v>
      </c>
      <c r="K128" s="64">
        <v>95</v>
      </c>
      <c r="L128" s="97">
        <v>108</v>
      </c>
      <c r="M128" s="122">
        <v>71</v>
      </c>
    </row>
    <row r="129" spans="1:13" ht="20.100000000000001" customHeight="1">
      <c r="A129" s="23" t="s">
        <v>508</v>
      </c>
      <c r="B129" s="39">
        <v>136</v>
      </c>
      <c r="C129" s="64">
        <v>70</v>
      </c>
      <c r="D129" s="97">
        <v>66</v>
      </c>
      <c r="E129" s="122">
        <v>46</v>
      </c>
      <c r="F129" s="146">
        <v>129</v>
      </c>
      <c r="G129" s="64">
        <v>64</v>
      </c>
      <c r="H129" s="97">
        <v>65</v>
      </c>
      <c r="I129" s="64">
        <v>48</v>
      </c>
      <c r="J129" s="39">
        <v>112</v>
      </c>
      <c r="K129" s="64">
        <v>54</v>
      </c>
      <c r="L129" s="97">
        <v>58</v>
      </c>
      <c r="M129" s="122">
        <v>42</v>
      </c>
    </row>
    <row r="130" spans="1:13" ht="20.100000000000001" customHeight="1">
      <c r="A130" s="23" t="s">
        <v>565</v>
      </c>
      <c r="B130" s="39">
        <v>124</v>
      </c>
      <c r="C130" s="64">
        <v>60</v>
      </c>
      <c r="D130" s="97">
        <v>64</v>
      </c>
      <c r="E130" s="122">
        <v>44</v>
      </c>
      <c r="F130" s="146">
        <v>111</v>
      </c>
      <c r="G130" s="64">
        <v>50</v>
      </c>
      <c r="H130" s="97">
        <v>61</v>
      </c>
      <c r="I130" s="64">
        <v>47</v>
      </c>
      <c r="J130" s="39">
        <v>92</v>
      </c>
      <c r="K130" s="64">
        <v>41</v>
      </c>
      <c r="L130" s="97">
        <v>51</v>
      </c>
      <c r="M130" s="122">
        <v>43</v>
      </c>
    </row>
    <row r="131" spans="1:13" ht="20.100000000000001" customHeight="1">
      <c r="A131" s="23" t="s">
        <v>566</v>
      </c>
      <c r="B131" s="39">
        <v>174</v>
      </c>
      <c r="C131" s="64">
        <v>43</v>
      </c>
      <c r="D131" s="97">
        <v>131</v>
      </c>
      <c r="E131" s="122">
        <v>45</v>
      </c>
      <c r="F131" s="146">
        <v>199</v>
      </c>
      <c r="G131" s="64">
        <v>56</v>
      </c>
      <c r="H131" s="97">
        <v>143</v>
      </c>
      <c r="I131" s="64">
        <v>42</v>
      </c>
      <c r="J131" s="39">
        <v>185</v>
      </c>
      <c r="K131" s="64">
        <v>49</v>
      </c>
      <c r="L131" s="97">
        <v>136</v>
      </c>
      <c r="M131" s="122">
        <v>38</v>
      </c>
    </row>
    <row r="132" spans="1:13" ht="20.100000000000001" customHeight="1">
      <c r="A132" s="23" t="s">
        <v>567</v>
      </c>
      <c r="B132" s="39">
        <v>79</v>
      </c>
      <c r="C132" s="64">
        <v>38</v>
      </c>
      <c r="D132" s="97">
        <v>41</v>
      </c>
      <c r="E132" s="122">
        <v>28</v>
      </c>
      <c r="F132" s="146">
        <v>76</v>
      </c>
      <c r="G132" s="64">
        <v>42</v>
      </c>
      <c r="H132" s="97">
        <v>34</v>
      </c>
      <c r="I132" s="64">
        <v>29</v>
      </c>
      <c r="J132" s="39">
        <v>64</v>
      </c>
      <c r="K132" s="64">
        <v>36</v>
      </c>
      <c r="L132" s="97">
        <v>28</v>
      </c>
      <c r="M132" s="122">
        <v>25</v>
      </c>
    </row>
    <row r="133" spans="1:13" ht="20.100000000000001" customHeight="1">
      <c r="A133" s="23" t="s">
        <v>137</v>
      </c>
      <c r="B133" s="39">
        <v>451</v>
      </c>
      <c r="C133" s="64">
        <v>217</v>
      </c>
      <c r="D133" s="97">
        <v>234</v>
      </c>
      <c r="E133" s="122">
        <v>161</v>
      </c>
      <c r="F133" s="146">
        <v>403</v>
      </c>
      <c r="G133" s="64">
        <v>196</v>
      </c>
      <c r="H133" s="97">
        <v>207</v>
      </c>
      <c r="I133" s="64">
        <v>153</v>
      </c>
      <c r="J133" s="39">
        <v>365</v>
      </c>
      <c r="K133" s="64">
        <v>172</v>
      </c>
      <c r="L133" s="97">
        <v>193</v>
      </c>
      <c r="M133" s="122">
        <v>147</v>
      </c>
    </row>
    <row r="134" spans="1:13" ht="20.100000000000001" customHeight="1">
      <c r="A134" s="23" t="s">
        <v>715</v>
      </c>
      <c r="B134" s="39">
        <v>406</v>
      </c>
      <c r="C134" s="64">
        <v>194</v>
      </c>
      <c r="D134" s="97">
        <v>212</v>
      </c>
      <c r="E134" s="122">
        <v>135</v>
      </c>
      <c r="F134" s="146">
        <v>365</v>
      </c>
      <c r="G134" s="64">
        <v>177</v>
      </c>
      <c r="H134" s="97">
        <v>188</v>
      </c>
      <c r="I134" s="64">
        <v>131</v>
      </c>
      <c r="J134" s="39">
        <v>338</v>
      </c>
      <c r="K134" s="64">
        <v>161</v>
      </c>
      <c r="L134" s="97">
        <v>177</v>
      </c>
      <c r="M134" s="122">
        <v>126</v>
      </c>
    </row>
    <row r="135" spans="1:13" ht="20.100000000000001" customHeight="1">
      <c r="A135" s="23" t="s">
        <v>568</v>
      </c>
      <c r="B135" s="39">
        <v>161</v>
      </c>
      <c r="C135" s="64">
        <v>79</v>
      </c>
      <c r="D135" s="97">
        <v>82</v>
      </c>
      <c r="E135" s="122">
        <v>51</v>
      </c>
      <c r="F135" s="146">
        <v>150</v>
      </c>
      <c r="G135" s="64">
        <v>76</v>
      </c>
      <c r="H135" s="97">
        <v>74</v>
      </c>
      <c r="I135" s="64">
        <v>52</v>
      </c>
      <c r="J135" s="39">
        <v>132</v>
      </c>
      <c r="K135" s="64">
        <v>68</v>
      </c>
      <c r="L135" s="97">
        <v>64</v>
      </c>
      <c r="M135" s="122">
        <v>51</v>
      </c>
    </row>
    <row r="136" spans="1:13" ht="20.100000000000001" customHeight="1">
      <c r="A136" s="23" t="s">
        <v>507</v>
      </c>
      <c r="B136" s="39">
        <v>72</v>
      </c>
      <c r="C136" s="64">
        <v>38</v>
      </c>
      <c r="D136" s="97">
        <v>34</v>
      </c>
      <c r="E136" s="122">
        <v>28</v>
      </c>
      <c r="F136" s="146">
        <v>54</v>
      </c>
      <c r="G136" s="64">
        <v>29</v>
      </c>
      <c r="H136" s="97">
        <v>25</v>
      </c>
      <c r="I136" s="64">
        <v>21</v>
      </c>
      <c r="J136" s="39">
        <v>46</v>
      </c>
      <c r="K136" s="64">
        <v>20</v>
      </c>
      <c r="L136" s="97">
        <v>26</v>
      </c>
      <c r="M136" s="122">
        <v>20</v>
      </c>
    </row>
    <row r="137" spans="1:13" ht="20.100000000000001" customHeight="1">
      <c r="A137" s="24" t="s">
        <v>717</v>
      </c>
      <c r="B137" s="41">
        <v>78</v>
      </c>
      <c r="C137" s="66">
        <v>42</v>
      </c>
      <c r="D137" s="99">
        <v>36</v>
      </c>
      <c r="E137" s="124">
        <v>13</v>
      </c>
      <c r="F137" s="148">
        <v>81</v>
      </c>
      <c r="G137" s="66">
        <v>43</v>
      </c>
      <c r="H137" s="99">
        <v>38</v>
      </c>
      <c r="I137" s="66">
        <v>16</v>
      </c>
      <c r="J137" s="41">
        <v>78</v>
      </c>
      <c r="K137" s="66">
        <v>41</v>
      </c>
      <c r="L137" s="99">
        <v>37</v>
      </c>
      <c r="M137" s="124">
        <v>16</v>
      </c>
    </row>
    <row r="138" spans="1:13" ht="20.100000000000001" customHeight="1">
      <c r="A138" s="24" t="s">
        <v>87</v>
      </c>
      <c r="B138" s="42" t="s">
        <v>67</v>
      </c>
      <c r="C138" s="67" t="s">
        <v>67</v>
      </c>
      <c r="D138" s="100" t="s">
        <v>67</v>
      </c>
      <c r="E138" s="125" t="s">
        <v>67</v>
      </c>
      <c r="F138" s="149" t="s">
        <v>67</v>
      </c>
      <c r="G138" s="67" t="s">
        <v>67</v>
      </c>
      <c r="H138" s="100" t="s">
        <v>67</v>
      </c>
      <c r="I138" s="67" t="s">
        <v>67</v>
      </c>
      <c r="J138" s="42" t="s">
        <v>67</v>
      </c>
      <c r="K138" s="67" t="s">
        <v>67</v>
      </c>
      <c r="L138" s="100" t="s">
        <v>67</v>
      </c>
      <c r="M138" s="125" t="s">
        <v>67</v>
      </c>
    </row>
    <row r="139" spans="1:13" ht="20.100000000000001" customHeight="1">
      <c r="A139" s="24" t="s">
        <v>116</v>
      </c>
      <c r="B139" s="42" t="s">
        <v>67</v>
      </c>
      <c r="C139" s="67" t="s">
        <v>67</v>
      </c>
      <c r="D139" s="100" t="s">
        <v>67</v>
      </c>
      <c r="E139" s="125" t="s">
        <v>67</v>
      </c>
      <c r="F139" s="150" t="s">
        <v>449</v>
      </c>
      <c r="G139" s="162" t="s">
        <v>449</v>
      </c>
      <c r="H139" s="171" t="s">
        <v>449</v>
      </c>
      <c r="I139" s="162" t="s">
        <v>449</v>
      </c>
      <c r="J139" s="180" t="s">
        <v>449</v>
      </c>
      <c r="K139" s="162" t="s">
        <v>449</v>
      </c>
      <c r="L139" s="171" t="s">
        <v>449</v>
      </c>
      <c r="M139" s="193" t="s">
        <v>449</v>
      </c>
    </row>
    <row r="140" spans="1:13" ht="20.100000000000001" customHeight="1">
      <c r="A140" s="24" t="s">
        <v>716</v>
      </c>
      <c r="B140" s="41">
        <v>68</v>
      </c>
      <c r="C140" s="66">
        <v>35</v>
      </c>
      <c r="D140" s="99">
        <v>33</v>
      </c>
      <c r="E140" s="124">
        <v>23</v>
      </c>
      <c r="F140" s="148">
        <v>57</v>
      </c>
      <c r="G140" s="66">
        <v>28</v>
      </c>
      <c r="H140" s="99">
        <v>29</v>
      </c>
      <c r="I140" s="66">
        <v>21</v>
      </c>
      <c r="J140" s="41">
        <v>48</v>
      </c>
      <c r="K140" s="66">
        <v>24</v>
      </c>
      <c r="L140" s="99">
        <v>24</v>
      </c>
      <c r="M140" s="124">
        <v>19</v>
      </c>
    </row>
    <row r="141" spans="1:13" ht="19.5" customHeight="1">
      <c r="A141" s="25" t="s">
        <v>301</v>
      </c>
      <c r="B141" s="43" t="s">
        <v>449</v>
      </c>
      <c r="C141" s="68" t="s">
        <v>449</v>
      </c>
      <c r="D141" s="101" t="s">
        <v>449</v>
      </c>
      <c r="E141" s="126" t="s">
        <v>449</v>
      </c>
      <c r="F141" s="151" t="s">
        <v>449</v>
      </c>
      <c r="G141" s="68" t="s">
        <v>449</v>
      </c>
      <c r="H141" s="101" t="s">
        <v>449</v>
      </c>
      <c r="I141" s="68" t="s">
        <v>449</v>
      </c>
      <c r="J141" s="43" t="s">
        <v>449</v>
      </c>
      <c r="K141" s="68" t="s">
        <v>449</v>
      </c>
      <c r="L141" s="101" t="s">
        <v>449</v>
      </c>
      <c r="M141" s="126" t="s">
        <v>449</v>
      </c>
    </row>
    <row r="142" spans="1:13" ht="20.100000000000001" customHeight="1">
      <c r="M142" s="119" t="s">
        <v>510</v>
      </c>
    </row>
    <row r="144" spans="1:13" ht="20.100000000000001" customHeight="1">
      <c r="A144" s="1" t="s">
        <v>71</v>
      </c>
    </row>
    <row r="145" spans="1:10" ht="16.2">
      <c r="A145" s="594" t="s">
        <v>425</v>
      </c>
      <c r="B145" s="568" t="s">
        <v>7</v>
      </c>
      <c r="C145" s="569"/>
      <c r="D145" s="570"/>
      <c r="E145" s="568" t="s">
        <v>33</v>
      </c>
      <c r="F145" s="569"/>
      <c r="G145" s="570"/>
      <c r="H145" s="568" t="s">
        <v>84</v>
      </c>
      <c r="I145" s="569"/>
      <c r="J145" s="570"/>
    </row>
    <row r="146" spans="1:10" ht="16.2">
      <c r="A146" s="595"/>
      <c r="B146" s="44" t="s">
        <v>321</v>
      </c>
      <c r="C146" s="69" t="s">
        <v>168</v>
      </c>
      <c r="D146" s="102" t="s">
        <v>169</v>
      </c>
      <c r="E146" s="44" t="s">
        <v>321</v>
      </c>
      <c r="F146" s="69" t="s">
        <v>168</v>
      </c>
      <c r="G146" s="102" t="s">
        <v>169</v>
      </c>
      <c r="H146" s="44" t="s">
        <v>321</v>
      </c>
      <c r="I146" s="69" t="s">
        <v>168</v>
      </c>
      <c r="J146" s="102" t="s">
        <v>169</v>
      </c>
    </row>
    <row r="147" spans="1:10" ht="16.2">
      <c r="A147" s="26" t="s">
        <v>571</v>
      </c>
      <c r="B147" s="45">
        <v>575</v>
      </c>
      <c r="C147" s="70">
        <v>285</v>
      </c>
      <c r="D147" s="84">
        <v>290</v>
      </c>
      <c r="E147" s="45">
        <v>489</v>
      </c>
      <c r="F147" s="70">
        <v>263</v>
      </c>
      <c r="G147" s="84">
        <v>226</v>
      </c>
      <c r="H147" s="45">
        <v>387</v>
      </c>
      <c r="I147" s="70">
        <v>198</v>
      </c>
      <c r="J147" s="84">
        <v>189</v>
      </c>
    </row>
    <row r="148" spans="1:10" ht="20.100000000000001" customHeight="1">
      <c r="A148" s="19" t="s">
        <v>572</v>
      </c>
      <c r="B148" s="46">
        <v>717</v>
      </c>
      <c r="C148" s="71">
        <v>377</v>
      </c>
      <c r="D148" s="85">
        <v>340</v>
      </c>
      <c r="E148" s="46">
        <v>598</v>
      </c>
      <c r="F148" s="71">
        <v>299</v>
      </c>
      <c r="G148" s="85">
        <v>299</v>
      </c>
      <c r="H148" s="46">
        <v>499</v>
      </c>
      <c r="I148" s="71">
        <v>261</v>
      </c>
      <c r="J148" s="85">
        <v>238</v>
      </c>
    </row>
    <row r="149" spans="1:10" ht="20.100000000000001" customHeight="1">
      <c r="A149" s="19" t="s">
        <v>573</v>
      </c>
      <c r="B149" s="46">
        <v>868</v>
      </c>
      <c r="C149" s="71">
        <v>455</v>
      </c>
      <c r="D149" s="85">
        <v>413</v>
      </c>
      <c r="E149" s="46">
        <v>700</v>
      </c>
      <c r="F149" s="71">
        <v>371</v>
      </c>
      <c r="G149" s="85">
        <v>329</v>
      </c>
      <c r="H149" s="46">
        <v>576</v>
      </c>
      <c r="I149" s="71">
        <v>294</v>
      </c>
      <c r="J149" s="85">
        <v>282</v>
      </c>
    </row>
    <row r="150" spans="1:10" ht="20.100000000000001" customHeight="1">
      <c r="A150" s="19" t="s">
        <v>574</v>
      </c>
      <c r="B150" s="46">
        <v>850</v>
      </c>
      <c r="C150" s="71">
        <v>422</v>
      </c>
      <c r="D150" s="85">
        <v>428</v>
      </c>
      <c r="E150" s="46">
        <v>664</v>
      </c>
      <c r="F150" s="71">
        <v>354</v>
      </c>
      <c r="G150" s="85">
        <v>310</v>
      </c>
      <c r="H150" s="46">
        <v>544</v>
      </c>
      <c r="I150" s="71">
        <v>290</v>
      </c>
      <c r="J150" s="85">
        <v>254</v>
      </c>
    </row>
    <row r="151" spans="1:10" ht="20.100000000000001" customHeight="1">
      <c r="A151" s="19" t="s">
        <v>439</v>
      </c>
      <c r="B151" s="46">
        <v>620</v>
      </c>
      <c r="C151" s="71">
        <v>300</v>
      </c>
      <c r="D151" s="85">
        <v>320</v>
      </c>
      <c r="E151" s="46">
        <v>491</v>
      </c>
      <c r="F151" s="71">
        <v>244</v>
      </c>
      <c r="G151" s="85">
        <v>247</v>
      </c>
      <c r="H151" s="46">
        <v>398</v>
      </c>
      <c r="I151" s="71">
        <v>232</v>
      </c>
      <c r="J151" s="85">
        <v>166</v>
      </c>
    </row>
    <row r="152" spans="1:10" ht="20.100000000000001" customHeight="1">
      <c r="A152" s="19" t="s">
        <v>356</v>
      </c>
      <c r="B152" s="46">
        <v>768</v>
      </c>
      <c r="C152" s="71">
        <v>407</v>
      </c>
      <c r="D152" s="85">
        <v>361</v>
      </c>
      <c r="E152" s="46">
        <v>599</v>
      </c>
      <c r="F152" s="71">
        <v>319</v>
      </c>
      <c r="G152" s="85">
        <v>280</v>
      </c>
      <c r="H152" s="46">
        <v>444</v>
      </c>
      <c r="I152" s="71">
        <v>230</v>
      </c>
      <c r="J152" s="85">
        <v>214</v>
      </c>
    </row>
    <row r="153" spans="1:10" ht="20.100000000000001" customHeight="1">
      <c r="A153" s="19" t="s">
        <v>575</v>
      </c>
      <c r="B153" s="46">
        <v>905</v>
      </c>
      <c r="C153" s="71">
        <v>481</v>
      </c>
      <c r="D153" s="85">
        <v>424</v>
      </c>
      <c r="E153" s="46">
        <v>658</v>
      </c>
      <c r="F153" s="71">
        <v>340</v>
      </c>
      <c r="G153" s="85">
        <v>318</v>
      </c>
      <c r="H153" s="46">
        <v>540</v>
      </c>
      <c r="I153" s="71">
        <v>277</v>
      </c>
      <c r="J153" s="85">
        <v>263</v>
      </c>
    </row>
    <row r="154" spans="1:10" ht="20.100000000000001" customHeight="1">
      <c r="A154" s="19" t="s">
        <v>248</v>
      </c>
      <c r="B154" s="46">
        <v>936</v>
      </c>
      <c r="C154" s="71">
        <v>486</v>
      </c>
      <c r="D154" s="85">
        <v>450</v>
      </c>
      <c r="E154" s="46">
        <v>888</v>
      </c>
      <c r="F154" s="71">
        <v>473</v>
      </c>
      <c r="G154" s="85">
        <v>415</v>
      </c>
      <c r="H154" s="46">
        <v>646</v>
      </c>
      <c r="I154" s="71">
        <v>334</v>
      </c>
      <c r="J154" s="85">
        <v>312</v>
      </c>
    </row>
    <row r="155" spans="1:10" ht="20.100000000000001" customHeight="1">
      <c r="A155" s="19" t="s">
        <v>434</v>
      </c>
      <c r="B155" s="46">
        <v>878</v>
      </c>
      <c r="C155" s="71">
        <v>421</v>
      </c>
      <c r="D155" s="85">
        <v>457</v>
      </c>
      <c r="E155" s="46">
        <v>901</v>
      </c>
      <c r="F155" s="71">
        <v>473</v>
      </c>
      <c r="G155" s="85">
        <v>428</v>
      </c>
      <c r="H155" s="46">
        <v>867</v>
      </c>
      <c r="I155" s="71">
        <v>468</v>
      </c>
      <c r="J155" s="85">
        <v>399</v>
      </c>
    </row>
    <row r="156" spans="1:10" ht="20.100000000000001" customHeight="1">
      <c r="A156" s="19" t="s">
        <v>576</v>
      </c>
      <c r="B156" s="46">
        <v>1084</v>
      </c>
      <c r="C156" s="71">
        <v>524</v>
      </c>
      <c r="D156" s="85">
        <v>560</v>
      </c>
      <c r="E156" s="46">
        <v>879</v>
      </c>
      <c r="F156" s="71">
        <v>418</v>
      </c>
      <c r="G156" s="85">
        <v>461</v>
      </c>
      <c r="H156" s="46">
        <v>894</v>
      </c>
      <c r="I156" s="71">
        <v>477</v>
      </c>
      <c r="J156" s="85">
        <v>417</v>
      </c>
    </row>
    <row r="157" spans="1:10" ht="20.100000000000001" customHeight="1">
      <c r="A157" s="19" t="s">
        <v>577</v>
      </c>
      <c r="B157" s="46">
        <v>1281</v>
      </c>
      <c r="C157" s="71">
        <v>642</v>
      </c>
      <c r="D157" s="85">
        <v>639</v>
      </c>
      <c r="E157" s="46">
        <v>1068</v>
      </c>
      <c r="F157" s="71">
        <v>513</v>
      </c>
      <c r="G157" s="85">
        <v>555</v>
      </c>
      <c r="H157" s="46">
        <v>842</v>
      </c>
      <c r="I157" s="71">
        <v>406</v>
      </c>
      <c r="J157" s="85">
        <v>436</v>
      </c>
    </row>
    <row r="158" spans="1:10" ht="20.100000000000001" customHeight="1">
      <c r="A158" s="19" t="s">
        <v>578</v>
      </c>
      <c r="B158" s="46">
        <v>1568</v>
      </c>
      <c r="C158" s="71">
        <v>806</v>
      </c>
      <c r="D158" s="85">
        <v>762</v>
      </c>
      <c r="E158" s="46">
        <v>1289</v>
      </c>
      <c r="F158" s="71">
        <v>644</v>
      </c>
      <c r="G158" s="85">
        <v>645</v>
      </c>
      <c r="H158" s="46">
        <v>1052</v>
      </c>
      <c r="I158" s="71">
        <v>506</v>
      </c>
      <c r="J158" s="85">
        <v>546</v>
      </c>
    </row>
    <row r="159" spans="1:10" ht="20.100000000000001" customHeight="1">
      <c r="A159" s="19" t="s">
        <v>242</v>
      </c>
      <c r="B159" s="46">
        <v>1666</v>
      </c>
      <c r="C159" s="71">
        <v>865</v>
      </c>
      <c r="D159" s="85">
        <v>801</v>
      </c>
      <c r="E159" s="46">
        <v>1589</v>
      </c>
      <c r="F159" s="71">
        <v>819</v>
      </c>
      <c r="G159" s="85">
        <v>770</v>
      </c>
      <c r="H159" s="46">
        <v>1306</v>
      </c>
      <c r="I159" s="71">
        <v>648</v>
      </c>
      <c r="J159" s="85">
        <v>658</v>
      </c>
    </row>
    <row r="160" spans="1:10" ht="20.100000000000001" customHeight="1">
      <c r="A160" s="19" t="s">
        <v>579</v>
      </c>
      <c r="B160" s="46">
        <v>1314</v>
      </c>
      <c r="C160" s="71">
        <v>639</v>
      </c>
      <c r="D160" s="85">
        <v>675</v>
      </c>
      <c r="E160" s="46">
        <v>1608</v>
      </c>
      <c r="F160" s="71">
        <v>836</v>
      </c>
      <c r="G160" s="85">
        <v>772</v>
      </c>
      <c r="H160" s="46">
        <v>1531</v>
      </c>
      <c r="I160" s="71">
        <v>784</v>
      </c>
      <c r="J160" s="85">
        <v>747</v>
      </c>
    </row>
    <row r="161" spans="1:15" ht="20.100000000000001" customHeight="1">
      <c r="A161" s="19" t="s">
        <v>580</v>
      </c>
      <c r="B161" s="46">
        <v>1291</v>
      </c>
      <c r="C161" s="71">
        <v>572</v>
      </c>
      <c r="D161" s="85">
        <v>719</v>
      </c>
      <c r="E161" s="46">
        <v>1208</v>
      </c>
      <c r="F161" s="71">
        <v>563</v>
      </c>
      <c r="G161" s="85">
        <v>645</v>
      </c>
      <c r="H161" s="46">
        <v>1510</v>
      </c>
      <c r="I161" s="71">
        <v>762</v>
      </c>
      <c r="J161" s="85">
        <v>748</v>
      </c>
    </row>
    <row r="162" spans="1:15" ht="20.100000000000001" customHeight="1">
      <c r="A162" s="19" t="s">
        <v>581</v>
      </c>
      <c r="B162" s="46">
        <v>1433</v>
      </c>
      <c r="C162" s="71">
        <v>623</v>
      </c>
      <c r="D162" s="85">
        <v>810</v>
      </c>
      <c r="E162" s="46">
        <v>1185</v>
      </c>
      <c r="F162" s="71">
        <v>510</v>
      </c>
      <c r="G162" s="85">
        <v>675</v>
      </c>
      <c r="H162" s="46">
        <v>1102</v>
      </c>
      <c r="I162" s="71">
        <v>499</v>
      </c>
      <c r="J162" s="85">
        <v>603</v>
      </c>
    </row>
    <row r="163" spans="1:15" ht="20.100000000000001" customHeight="1">
      <c r="A163" s="19" t="s">
        <v>118</v>
      </c>
      <c r="B163" s="46">
        <v>1245</v>
      </c>
      <c r="C163" s="71">
        <v>479</v>
      </c>
      <c r="D163" s="85">
        <v>766</v>
      </c>
      <c r="E163" s="46">
        <v>1217</v>
      </c>
      <c r="F163" s="71">
        <v>479</v>
      </c>
      <c r="G163" s="85">
        <v>738</v>
      </c>
      <c r="H163" s="46">
        <v>1027</v>
      </c>
      <c r="I163" s="71">
        <v>401</v>
      </c>
      <c r="J163" s="85">
        <v>626</v>
      </c>
    </row>
    <row r="164" spans="1:15" ht="20.100000000000001" customHeight="1">
      <c r="A164" s="19" t="s">
        <v>583</v>
      </c>
      <c r="B164" s="46">
        <v>830</v>
      </c>
      <c r="C164" s="71">
        <v>241</v>
      </c>
      <c r="D164" s="85">
        <v>589</v>
      </c>
      <c r="E164" s="46">
        <v>889</v>
      </c>
      <c r="F164" s="71">
        <v>279</v>
      </c>
      <c r="G164" s="85">
        <v>610</v>
      </c>
      <c r="H164" s="46">
        <v>912</v>
      </c>
      <c r="I164" s="71">
        <v>314</v>
      </c>
      <c r="J164" s="85">
        <v>598</v>
      </c>
    </row>
    <row r="165" spans="1:15" ht="20.100000000000001" customHeight="1">
      <c r="A165" s="19" t="s">
        <v>489</v>
      </c>
      <c r="B165" s="46">
        <v>306</v>
      </c>
      <c r="C165" s="71">
        <v>60</v>
      </c>
      <c r="D165" s="85">
        <v>246</v>
      </c>
      <c r="E165" s="46">
        <v>467</v>
      </c>
      <c r="F165" s="71">
        <v>108</v>
      </c>
      <c r="G165" s="85">
        <v>359</v>
      </c>
      <c r="H165" s="46">
        <v>537</v>
      </c>
      <c r="I165" s="71">
        <v>134</v>
      </c>
      <c r="J165" s="85">
        <v>403</v>
      </c>
    </row>
    <row r="166" spans="1:15" ht="20.100000000000001" customHeight="1">
      <c r="A166" s="19" t="s">
        <v>584</v>
      </c>
      <c r="B166" s="46">
        <v>103</v>
      </c>
      <c r="C166" s="71">
        <v>14</v>
      </c>
      <c r="D166" s="85">
        <v>89</v>
      </c>
      <c r="E166" s="46">
        <v>105</v>
      </c>
      <c r="F166" s="71">
        <v>20</v>
      </c>
      <c r="G166" s="85">
        <v>85</v>
      </c>
      <c r="H166" s="46">
        <v>203</v>
      </c>
      <c r="I166" s="71">
        <v>37</v>
      </c>
      <c r="J166" s="85">
        <v>166</v>
      </c>
    </row>
    <row r="167" spans="1:15" ht="20.100000000000001" customHeight="1">
      <c r="A167" s="19" t="s">
        <v>585</v>
      </c>
      <c r="B167" s="46">
        <v>22</v>
      </c>
      <c r="C167" s="71">
        <v>3</v>
      </c>
      <c r="D167" s="85">
        <v>19</v>
      </c>
      <c r="E167" s="46">
        <v>16</v>
      </c>
      <c r="F167" s="71">
        <v>3</v>
      </c>
      <c r="G167" s="85">
        <v>13</v>
      </c>
      <c r="H167" s="46">
        <v>31</v>
      </c>
      <c r="I167" s="71">
        <v>3</v>
      </c>
      <c r="J167" s="85">
        <v>28</v>
      </c>
    </row>
    <row r="168" spans="1:15" ht="20.100000000000001" customHeight="1">
      <c r="A168" s="27" t="s">
        <v>586</v>
      </c>
      <c r="B168" s="47">
        <v>5</v>
      </c>
      <c r="C168" s="72">
        <v>4</v>
      </c>
      <c r="D168" s="87">
        <v>1</v>
      </c>
      <c r="E168" s="47">
        <v>2</v>
      </c>
      <c r="F168" s="72">
        <v>1</v>
      </c>
      <c r="G168" s="87">
        <v>1</v>
      </c>
      <c r="H168" s="47">
        <v>15</v>
      </c>
      <c r="I168" s="72">
        <v>12</v>
      </c>
      <c r="J168" s="87">
        <v>3</v>
      </c>
    </row>
    <row r="169" spans="1:15" ht="20.100000000000001" customHeight="1">
      <c r="J169" s="119" t="s">
        <v>510</v>
      </c>
    </row>
    <row r="171" spans="1:15" ht="20.100000000000001" customHeight="1" thickBot="1">
      <c r="A171" s="1" t="s">
        <v>587</v>
      </c>
    </row>
    <row r="172" spans="1:15" ht="20.100000000000001" customHeight="1">
      <c r="A172" s="564"/>
      <c r="B172" s="575"/>
      <c r="C172" s="575"/>
      <c r="D172" s="573" t="s">
        <v>506</v>
      </c>
      <c r="E172" s="574"/>
      <c r="F172" s="575" t="s">
        <v>60</v>
      </c>
      <c r="G172" s="575"/>
      <c r="H172" s="564" t="s">
        <v>3</v>
      </c>
      <c r="I172" s="565"/>
      <c r="J172" s="576" t="s">
        <v>7</v>
      </c>
      <c r="K172" s="576"/>
      <c r="L172" s="564" t="s">
        <v>33</v>
      </c>
      <c r="M172" s="565"/>
      <c r="N172" s="564" t="s">
        <v>41</v>
      </c>
      <c r="O172" s="565"/>
    </row>
    <row r="173" spans="1:15" ht="20.100000000000001" customHeight="1" thickBot="1">
      <c r="A173" s="589"/>
      <c r="B173" s="596"/>
      <c r="C173" s="596"/>
      <c r="D173" s="21" t="s">
        <v>588</v>
      </c>
      <c r="E173" s="102" t="s">
        <v>589</v>
      </c>
      <c r="F173" s="152" t="s">
        <v>588</v>
      </c>
      <c r="G173" s="62" t="s">
        <v>589</v>
      </c>
      <c r="H173" s="172" t="s">
        <v>588</v>
      </c>
      <c r="I173" s="102" t="s">
        <v>589</v>
      </c>
      <c r="J173" s="48" t="s">
        <v>588</v>
      </c>
      <c r="K173" s="62" t="s">
        <v>589</v>
      </c>
      <c r="L173" s="172" t="s">
        <v>588</v>
      </c>
      <c r="M173" s="102" t="s">
        <v>589</v>
      </c>
      <c r="N173" s="532" t="s">
        <v>588</v>
      </c>
      <c r="O173" s="522" t="s">
        <v>589</v>
      </c>
    </row>
    <row r="174" spans="1:15" ht="20.100000000000001" customHeight="1" thickTop="1">
      <c r="A174" s="588" t="s">
        <v>321</v>
      </c>
      <c r="B174" s="609"/>
      <c r="C174" s="609"/>
      <c r="D174" s="33">
        <f>D175+D179+D183+D198</f>
        <v>11637</v>
      </c>
      <c r="E174" s="127">
        <f>D174/D174</f>
        <v>1</v>
      </c>
      <c r="F174" s="154">
        <f>F175+F179+F183+F198</f>
        <v>10700</v>
      </c>
      <c r="G174" s="164">
        <f>F174/F174</f>
        <v>1</v>
      </c>
      <c r="H174" s="33">
        <f>H175+H179+H183+H198</f>
        <v>9915</v>
      </c>
      <c r="I174" s="127">
        <f>H174/H174</f>
        <v>1</v>
      </c>
      <c r="J174" s="154">
        <f>J175+J179+J183+J198</f>
        <v>8652</v>
      </c>
      <c r="K174" s="164">
        <f>J174/J174</f>
        <v>1</v>
      </c>
      <c r="L174" s="33">
        <f>L175+L179+L183+L198</f>
        <v>8092</v>
      </c>
      <c r="M174" s="127">
        <f>L174/L174</f>
        <v>1</v>
      </c>
      <c r="N174" s="523">
        <f>N175+N179+N183+N198</f>
        <v>7346</v>
      </c>
      <c r="O174" s="127">
        <f>N174/N174</f>
        <v>1</v>
      </c>
    </row>
    <row r="175" spans="1:15" ht="20.100000000000001" customHeight="1">
      <c r="A175" s="597" t="s">
        <v>590</v>
      </c>
      <c r="B175" s="610" t="s">
        <v>64</v>
      </c>
      <c r="C175" s="611"/>
      <c r="D175" s="103">
        <f>SUM(D176:D178)</f>
        <v>1920</v>
      </c>
      <c r="E175" s="128">
        <f>D175/D174</f>
        <v>0.16499097705594226</v>
      </c>
      <c r="F175" s="153">
        <f>SUM(F176:F178)</f>
        <v>1392</v>
      </c>
      <c r="G175" s="163">
        <f>F175/F174</f>
        <v>0.13009345794392524</v>
      </c>
      <c r="H175" s="103">
        <f>SUM(H176:H178)</f>
        <v>1165</v>
      </c>
      <c r="I175" s="128">
        <f>H175/H174</f>
        <v>0.11749873928391326</v>
      </c>
      <c r="J175" s="153">
        <f>SUM(J176:J178)</f>
        <v>647</v>
      </c>
      <c r="K175" s="163">
        <f>J175/J174</f>
        <v>7.478039759593158E-2</v>
      </c>
      <c r="L175" s="103">
        <f>SUM(L176:L178)</f>
        <v>707</v>
      </c>
      <c r="M175" s="128">
        <f>L175/L174</f>
        <v>8.7370242214532878E-2</v>
      </c>
      <c r="N175" s="103">
        <f>SUM(N176:N178)</f>
        <v>542</v>
      </c>
      <c r="O175" s="128">
        <f>N175/N174</f>
        <v>7.378164987748434E-2</v>
      </c>
    </row>
    <row r="176" spans="1:15" ht="20.100000000000001" customHeight="1">
      <c r="A176" s="598"/>
      <c r="B176" s="607" t="s">
        <v>527</v>
      </c>
      <c r="C176" s="608"/>
      <c r="D176" s="104">
        <v>1891</v>
      </c>
      <c r="E176" s="129" t="s">
        <v>591</v>
      </c>
      <c r="F176" s="155">
        <v>1369</v>
      </c>
      <c r="G176" s="165" t="s">
        <v>591</v>
      </c>
      <c r="H176" s="104">
        <v>1155</v>
      </c>
      <c r="I176" s="129" t="s">
        <v>591</v>
      </c>
      <c r="J176" s="155">
        <v>631</v>
      </c>
      <c r="K176" s="165" t="s">
        <v>591</v>
      </c>
      <c r="L176" s="104">
        <v>688</v>
      </c>
      <c r="M176" s="129" t="s">
        <v>591</v>
      </c>
      <c r="N176" s="524">
        <v>527</v>
      </c>
      <c r="O176" s="527" t="s">
        <v>591</v>
      </c>
    </row>
    <row r="177" spans="1:15" ht="20.100000000000001" customHeight="1">
      <c r="A177" s="598"/>
      <c r="B177" s="577" t="s">
        <v>178</v>
      </c>
      <c r="C177" s="578"/>
      <c r="D177" s="105">
        <v>28</v>
      </c>
      <c r="E177" s="130" t="s">
        <v>591</v>
      </c>
      <c r="F177" s="156">
        <v>21</v>
      </c>
      <c r="G177" s="166" t="s">
        <v>591</v>
      </c>
      <c r="H177" s="105">
        <v>10</v>
      </c>
      <c r="I177" s="130" t="s">
        <v>591</v>
      </c>
      <c r="J177" s="156">
        <v>16</v>
      </c>
      <c r="K177" s="166" t="s">
        <v>591</v>
      </c>
      <c r="L177" s="105">
        <v>19</v>
      </c>
      <c r="M177" s="130" t="s">
        <v>591</v>
      </c>
      <c r="N177" s="105">
        <v>15</v>
      </c>
      <c r="O177" s="130" t="s">
        <v>591</v>
      </c>
    </row>
    <row r="178" spans="1:15" ht="20.100000000000001" customHeight="1">
      <c r="A178" s="599"/>
      <c r="B178" s="579" t="s">
        <v>592</v>
      </c>
      <c r="C178" s="580"/>
      <c r="D178" s="106">
        <v>1</v>
      </c>
      <c r="E178" s="131" t="s">
        <v>591</v>
      </c>
      <c r="F178" s="157">
        <v>2</v>
      </c>
      <c r="G178" s="167" t="s">
        <v>591</v>
      </c>
      <c r="H178" s="106">
        <v>0</v>
      </c>
      <c r="I178" s="131" t="s">
        <v>591</v>
      </c>
      <c r="J178" s="157">
        <v>0</v>
      </c>
      <c r="K178" s="167" t="s">
        <v>591</v>
      </c>
      <c r="L178" s="106">
        <v>0</v>
      </c>
      <c r="M178" s="131" t="s">
        <v>591</v>
      </c>
      <c r="N178" s="106">
        <v>0</v>
      </c>
      <c r="O178" s="131" t="s">
        <v>591</v>
      </c>
    </row>
    <row r="179" spans="1:15" ht="20.100000000000001" customHeight="1">
      <c r="A179" s="600" t="s">
        <v>593</v>
      </c>
      <c r="B179" s="605" t="s">
        <v>64</v>
      </c>
      <c r="C179" s="606"/>
      <c r="D179" s="103">
        <f>SUM(D180:D182)</f>
        <v>3974</v>
      </c>
      <c r="E179" s="128">
        <f>D179/D174</f>
        <v>0.34149694938558045</v>
      </c>
      <c r="F179" s="153">
        <f>SUM(F180:F182)</f>
        <v>3489</v>
      </c>
      <c r="G179" s="163">
        <f>F179/F174</f>
        <v>0.32607476635514021</v>
      </c>
      <c r="H179" s="103">
        <f>SUM(H180:H182)</f>
        <v>3126</v>
      </c>
      <c r="I179" s="128">
        <f>H179/H174</f>
        <v>0.3152798789712557</v>
      </c>
      <c r="J179" s="153">
        <f>SUM(J180:J182)</f>
        <v>2609</v>
      </c>
      <c r="K179" s="163">
        <f>J179/J174</f>
        <v>0.30154877484974574</v>
      </c>
      <c r="L179" s="103">
        <f>SUM(L180:L182)</f>
        <v>2337</v>
      </c>
      <c r="M179" s="128">
        <f>L179/L174</f>
        <v>0.2888037567968364</v>
      </c>
      <c r="N179" s="103">
        <f>SUM(N180:N182)</f>
        <v>1995</v>
      </c>
      <c r="O179" s="128">
        <f>N179/N174</f>
        <v>0.27157636809147834</v>
      </c>
    </row>
    <row r="180" spans="1:15" ht="20.100000000000001" customHeight="1">
      <c r="A180" s="601"/>
      <c r="B180" s="607" t="s">
        <v>595</v>
      </c>
      <c r="C180" s="608"/>
      <c r="D180" s="104">
        <v>3</v>
      </c>
      <c r="E180" s="129" t="s">
        <v>591</v>
      </c>
      <c r="F180" s="155">
        <v>2</v>
      </c>
      <c r="G180" s="165" t="s">
        <v>591</v>
      </c>
      <c r="H180" s="104">
        <v>1</v>
      </c>
      <c r="I180" s="129" t="s">
        <v>591</v>
      </c>
      <c r="J180" s="155">
        <v>5</v>
      </c>
      <c r="K180" s="165" t="s">
        <v>591</v>
      </c>
      <c r="L180" s="104">
        <v>4</v>
      </c>
      <c r="M180" s="129" t="s">
        <v>591</v>
      </c>
      <c r="N180" s="524">
        <v>3</v>
      </c>
      <c r="O180" s="527" t="s">
        <v>591</v>
      </c>
    </row>
    <row r="181" spans="1:15" ht="20.100000000000001" customHeight="1">
      <c r="A181" s="601"/>
      <c r="B181" s="577" t="s">
        <v>596</v>
      </c>
      <c r="C181" s="578"/>
      <c r="D181" s="105">
        <v>1334</v>
      </c>
      <c r="E181" s="130" t="s">
        <v>591</v>
      </c>
      <c r="F181" s="156">
        <v>1224</v>
      </c>
      <c r="G181" s="166" t="s">
        <v>591</v>
      </c>
      <c r="H181" s="105">
        <v>1120</v>
      </c>
      <c r="I181" s="130" t="s">
        <v>591</v>
      </c>
      <c r="J181" s="156">
        <v>861</v>
      </c>
      <c r="K181" s="166" t="s">
        <v>591</v>
      </c>
      <c r="L181" s="105">
        <v>753</v>
      </c>
      <c r="M181" s="130" t="s">
        <v>591</v>
      </c>
      <c r="N181" s="105">
        <v>643</v>
      </c>
      <c r="O181" s="130" t="s">
        <v>591</v>
      </c>
    </row>
    <row r="182" spans="1:15" ht="20.100000000000001" customHeight="1">
      <c r="A182" s="602"/>
      <c r="B182" s="579" t="s">
        <v>597</v>
      </c>
      <c r="C182" s="580"/>
      <c r="D182" s="106">
        <v>2637</v>
      </c>
      <c r="E182" s="131" t="s">
        <v>591</v>
      </c>
      <c r="F182" s="157">
        <v>2263</v>
      </c>
      <c r="G182" s="167" t="s">
        <v>591</v>
      </c>
      <c r="H182" s="106">
        <v>2005</v>
      </c>
      <c r="I182" s="131" t="s">
        <v>591</v>
      </c>
      <c r="J182" s="157">
        <v>1743</v>
      </c>
      <c r="K182" s="167" t="s">
        <v>591</v>
      </c>
      <c r="L182" s="106">
        <v>1580</v>
      </c>
      <c r="M182" s="131" t="s">
        <v>591</v>
      </c>
      <c r="N182" s="106">
        <v>1349</v>
      </c>
      <c r="O182" s="131" t="s">
        <v>591</v>
      </c>
    </row>
    <row r="183" spans="1:15" ht="20.100000000000001" customHeight="1">
      <c r="A183" s="597" t="s">
        <v>599</v>
      </c>
      <c r="B183" s="605" t="s">
        <v>64</v>
      </c>
      <c r="C183" s="606"/>
      <c r="D183" s="103">
        <f>SUM(D184:D197)</f>
        <v>5729</v>
      </c>
      <c r="E183" s="128">
        <f>D183/D174</f>
        <v>0.49230901435077767</v>
      </c>
      <c r="F183" s="153">
        <f>SUM(F184:F197)</f>
        <v>5760</v>
      </c>
      <c r="G183" s="163">
        <f>F183/F174</f>
        <v>0.53831775700934581</v>
      </c>
      <c r="H183" s="103">
        <f>SUM(H184:H197)</f>
        <v>5590</v>
      </c>
      <c r="I183" s="128">
        <f>H183/H174</f>
        <v>0.56379223398890566</v>
      </c>
      <c r="J183" s="153">
        <f>SUM(J184:J197)</f>
        <v>5340</v>
      </c>
      <c r="K183" s="163">
        <f>J183/J174</f>
        <v>0.61719833564493753</v>
      </c>
      <c r="L183" s="103">
        <f>SUM(L184:L197)</f>
        <v>4957</v>
      </c>
      <c r="M183" s="128">
        <f>L183/L174</f>
        <v>0.61258032624814629</v>
      </c>
      <c r="N183" s="103">
        <f>SUM(N184:N197)</f>
        <v>4714</v>
      </c>
      <c r="O183" s="128">
        <f>N183/N174</f>
        <v>0.64170977402668117</v>
      </c>
    </row>
    <row r="184" spans="1:15" ht="20.100000000000001" customHeight="1">
      <c r="A184" s="598"/>
      <c r="B184" s="603" t="s">
        <v>601</v>
      </c>
      <c r="C184" s="604"/>
      <c r="D184" s="107">
        <v>49</v>
      </c>
      <c r="E184" s="132" t="s">
        <v>591</v>
      </c>
      <c r="F184" s="158">
        <v>54</v>
      </c>
      <c r="G184" s="168" t="s">
        <v>591</v>
      </c>
      <c r="H184" s="107">
        <v>31</v>
      </c>
      <c r="I184" s="132" t="s">
        <v>591</v>
      </c>
      <c r="J184" s="158">
        <v>37</v>
      </c>
      <c r="K184" s="168" t="s">
        <v>591</v>
      </c>
      <c r="L184" s="107">
        <v>30</v>
      </c>
      <c r="M184" s="132" t="s">
        <v>591</v>
      </c>
      <c r="N184" s="107">
        <v>30</v>
      </c>
      <c r="O184" s="132" t="s">
        <v>591</v>
      </c>
    </row>
    <row r="185" spans="1:15" ht="20.100000000000001" customHeight="1">
      <c r="A185" s="598"/>
      <c r="B185" s="583" t="s">
        <v>604</v>
      </c>
      <c r="C185" s="73" t="s">
        <v>246</v>
      </c>
      <c r="D185" s="612">
        <v>605</v>
      </c>
      <c r="E185" s="615" t="s">
        <v>591</v>
      </c>
      <c r="F185" s="618">
        <v>561</v>
      </c>
      <c r="G185" s="621" t="s">
        <v>591</v>
      </c>
      <c r="H185" s="105">
        <v>57</v>
      </c>
      <c r="I185" s="130" t="s">
        <v>591</v>
      </c>
      <c r="J185" s="156">
        <v>26</v>
      </c>
      <c r="K185" s="166" t="s">
        <v>591</v>
      </c>
      <c r="L185" s="105">
        <v>28</v>
      </c>
      <c r="M185" s="130" t="s">
        <v>591</v>
      </c>
      <c r="N185" s="105">
        <v>21</v>
      </c>
      <c r="O185" s="130" t="s">
        <v>591</v>
      </c>
    </row>
    <row r="186" spans="1:15" ht="20.100000000000001" customHeight="1">
      <c r="A186" s="598"/>
      <c r="B186" s="585"/>
      <c r="C186" s="74" t="s">
        <v>605</v>
      </c>
      <c r="D186" s="614"/>
      <c r="E186" s="617"/>
      <c r="F186" s="620"/>
      <c r="G186" s="623"/>
      <c r="H186" s="104">
        <v>336</v>
      </c>
      <c r="I186" s="129" t="s">
        <v>591</v>
      </c>
      <c r="J186" s="155">
        <v>403</v>
      </c>
      <c r="K186" s="165" t="s">
        <v>591</v>
      </c>
      <c r="L186" s="104">
        <v>316</v>
      </c>
      <c r="M186" s="129" t="s">
        <v>591</v>
      </c>
      <c r="N186" s="524">
        <v>291</v>
      </c>
      <c r="O186" s="527" t="s">
        <v>591</v>
      </c>
    </row>
    <row r="187" spans="1:15" ht="20.100000000000001" customHeight="1">
      <c r="A187" s="598"/>
      <c r="B187" s="627" t="s">
        <v>606</v>
      </c>
      <c r="C187" s="73" t="s">
        <v>607</v>
      </c>
      <c r="D187" s="612">
        <v>1809</v>
      </c>
      <c r="E187" s="615" t="s">
        <v>591</v>
      </c>
      <c r="F187" s="618">
        <v>1739</v>
      </c>
      <c r="G187" s="621" t="s">
        <v>591</v>
      </c>
      <c r="H187" s="105">
        <v>1340</v>
      </c>
      <c r="I187" s="130" t="s">
        <v>591</v>
      </c>
      <c r="J187" s="156">
        <v>1226</v>
      </c>
      <c r="K187" s="166" t="s">
        <v>591</v>
      </c>
      <c r="L187" s="105">
        <v>1064</v>
      </c>
      <c r="M187" s="130" t="s">
        <v>591</v>
      </c>
      <c r="N187" s="105">
        <v>953</v>
      </c>
      <c r="O187" s="130" t="s">
        <v>591</v>
      </c>
    </row>
    <row r="188" spans="1:15" ht="20.100000000000001" customHeight="1">
      <c r="A188" s="598"/>
      <c r="B188" s="585"/>
      <c r="C188" s="74" t="s">
        <v>220</v>
      </c>
      <c r="D188" s="614"/>
      <c r="E188" s="617"/>
      <c r="F188" s="620"/>
      <c r="G188" s="623"/>
      <c r="H188" s="104">
        <v>295</v>
      </c>
      <c r="I188" s="129" t="s">
        <v>591</v>
      </c>
      <c r="J188" s="155">
        <v>360</v>
      </c>
      <c r="K188" s="165" t="s">
        <v>591</v>
      </c>
      <c r="L188" s="104">
        <v>325</v>
      </c>
      <c r="M188" s="129" t="s">
        <v>591</v>
      </c>
      <c r="N188" s="524">
        <v>304</v>
      </c>
      <c r="O188" s="527" t="s">
        <v>591</v>
      </c>
    </row>
    <row r="189" spans="1:15" ht="20.100000000000001" customHeight="1">
      <c r="A189" s="598"/>
      <c r="B189" s="577" t="s">
        <v>275</v>
      </c>
      <c r="C189" s="578"/>
      <c r="D189" s="105">
        <v>125</v>
      </c>
      <c r="E189" s="130" t="s">
        <v>591</v>
      </c>
      <c r="F189" s="156">
        <v>129</v>
      </c>
      <c r="G189" s="166" t="s">
        <v>591</v>
      </c>
      <c r="H189" s="105">
        <v>109</v>
      </c>
      <c r="I189" s="130" t="s">
        <v>591</v>
      </c>
      <c r="J189" s="156">
        <v>96</v>
      </c>
      <c r="K189" s="166" t="s">
        <v>591</v>
      </c>
      <c r="L189" s="105">
        <v>80</v>
      </c>
      <c r="M189" s="130" t="s">
        <v>591</v>
      </c>
      <c r="N189" s="105">
        <v>59</v>
      </c>
      <c r="O189" s="130" t="s">
        <v>591</v>
      </c>
    </row>
    <row r="190" spans="1:15" ht="20.100000000000001" customHeight="1">
      <c r="A190" s="598"/>
      <c r="B190" s="577" t="s">
        <v>608</v>
      </c>
      <c r="C190" s="578"/>
      <c r="D190" s="105">
        <v>16</v>
      </c>
      <c r="E190" s="130" t="s">
        <v>591</v>
      </c>
      <c r="F190" s="156">
        <v>11</v>
      </c>
      <c r="G190" s="166" t="s">
        <v>591</v>
      </c>
      <c r="H190" s="105">
        <v>10</v>
      </c>
      <c r="I190" s="130" t="s">
        <v>591</v>
      </c>
      <c r="J190" s="156">
        <v>19</v>
      </c>
      <c r="K190" s="166" t="s">
        <v>591</v>
      </c>
      <c r="L190" s="105">
        <v>35</v>
      </c>
      <c r="M190" s="130" t="s">
        <v>591</v>
      </c>
      <c r="N190" s="105">
        <v>46</v>
      </c>
      <c r="O190" s="130" t="s">
        <v>591</v>
      </c>
    </row>
    <row r="191" spans="1:15" ht="20.100000000000001" customHeight="1">
      <c r="A191" s="598"/>
      <c r="B191" s="583" t="s">
        <v>65</v>
      </c>
      <c r="C191" s="74" t="s">
        <v>609</v>
      </c>
      <c r="D191" s="612">
        <v>2629</v>
      </c>
      <c r="E191" s="615" t="s">
        <v>591</v>
      </c>
      <c r="F191" s="618">
        <v>2768</v>
      </c>
      <c r="G191" s="621" t="s">
        <v>591</v>
      </c>
      <c r="H191" s="173" t="s">
        <v>591</v>
      </c>
      <c r="I191" s="130" t="s">
        <v>591</v>
      </c>
      <c r="J191" s="156">
        <v>146</v>
      </c>
      <c r="K191" s="166" t="s">
        <v>591</v>
      </c>
      <c r="L191" s="105">
        <v>149</v>
      </c>
      <c r="M191" s="130" t="s">
        <v>591</v>
      </c>
      <c r="N191" s="105">
        <v>138</v>
      </c>
      <c r="O191" s="130" t="s">
        <v>591</v>
      </c>
    </row>
    <row r="192" spans="1:15" ht="20.100000000000001" customHeight="1">
      <c r="A192" s="598"/>
      <c r="B192" s="584"/>
      <c r="C192" s="75" t="s">
        <v>610</v>
      </c>
      <c r="D192" s="613"/>
      <c r="E192" s="616"/>
      <c r="F192" s="619"/>
      <c r="G192" s="622"/>
      <c r="H192" s="174" t="s">
        <v>591</v>
      </c>
      <c r="I192" s="130" t="s">
        <v>591</v>
      </c>
      <c r="J192" s="154">
        <v>366</v>
      </c>
      <c r="K192" s="169" t="s">
        <v>591</v>
      </c>
      <c r="L192" s="33">
        <v>319</v>
      </c>
      <c r="M192" s="134" t="s">
        <v>591</v>
      </c>
      <c r="N192" s="523">
        <v>280</v>
      </c>
      <c r="O192" s="526" t="s">
        <v>591</v>
      </c>
    </row>
    <row r="193" spans="1:15" ht="20.100000000000001" customHeight="1">
      <c r="A193" s="598"/>
      <c r="B193" s="584"/>
      <c r="C193" s="75" t="s">
        <v>612</v>
      </c>
      <c r="D193" s="613"/>
      <c r="E193" s="616"/>
      <c r="F193" s="619"/>
      <c r="G193" s="622"/>
      <c r="H193" s="108">
        <v>392</v>
      </c>
      <c r="I193" s="134" t="s">
        <v>591</v>
      </c>
      <c r="J193" s="154">
        <v>342</v>
      </c>
      <c r="K193" s="165" t="s">
        <v>591</v>
      </c>
      <c r="L193" s="33">
        <v>287</v>
      </c>
      <c r="M193" s="134" t="s">
        <v>591</v>
      </c>
      <c r="N193" s="523">
        <v>273</v>
      </c>
      <c r="O193" s="526" t="s">
        <v>591</v>
      </c>
    </row>
    <row r="194" spans="1:15" ht="20.100000000000001" customHeight="1">
      <c r="A194" s="598"/>
      <c r="B194" s="584"/>
      <c r="C194" s="76" t="s">
        <v>613</v>
      </c>
      <c r="D194" s="613"/>
      <c r="E194" s="616"/>
      <c r="F194" s="619"/>
      <c r="G194" s="622"/>
      <c r="H194" s="108">
        <v>1221</v>
      </c>
      <c r="I194" s="133" t="s">
        <v>591</v>
      </c>
      <c r="J194" s="159">
        <v>1331</v>
      </c>
      <c r="K194" s="169" t="s">
        <v>591</v>
      </c>
      <c r="L194" s="105">
        <v>1369</v>
      </c>
      <c r="M194" s="133" t="s">
        <v>591</v>
      </c>
      <c r="N194" s="105">
        <v>1422</v>
      </c>
      <c r="O194" s="525" t="s">
        <v>591</v>
      </c>
    </row>
    <row r="195" spans="1:15" ht="20.100000000000001" customHeight="1">
      <c r="A195" s="598"/>
      <c r="B195" s="584"/>
      <c r="C195" s="74" t="s">
        <v>520</v>
      </c>
      <c r="D195" s="613"/>
      <c r="E195" s="616"/>
      <c r="F195" s="619"/>
      <c r="G195" s="622"/>
      <c r="H195" s="105">
        <v>252</v>
      </c>
      <c r="I195" s="130" t="s">
        <v>591</v>
      </c>
      <c r="J195" s="156">
        <v>181</v>
      </c>
      <c r="K195" s="166" t="s">
        <v>591</v>
      </c>
      <c r="L195" s="105">
        <v>180</v>
      </c>
      <c r="M195" s="130" t="s">
        <v>591</v>
      </c>
      <c r="N195" s="105">
        <v>151</v>
      </c>
      <c r="O195" s="130" t="s">
        <v>591</v>
      </c>
    </row>
    <row r="196" spans="1:15" ht="20.100000000000001" customHeight="1">
      <c r="A196" s="598"/>
      <c r="B196" s="585"/>
      <c r="C196" s="77" t="s">
        <v>288</v>
      </c>
      <c r="D196" s="614"/>
      <c r="E196" s="617"/>
      <c r="F196" s="620"/>
      <c r="G196" s="623"/>
      <c r="H196" s="104">
        <v>1080</v>
      </c>
      <c r="I196" s="129" t="s">
        <v>591</v>
      </c>
      <c r="J196" s="155">
        <v>384</v>
      </c>
      <c r="K196" s="165" t="s">
        <v>591</v>
      </c>
      <c r="L196" s="104">
        <v>437</v>
      </c>
      <c r="M196" s="129" t="s">
        <v>591</v>
      </c>
      <c r="N196" s="524">
        <v>419</v>
      </c>
      <c r="O196" s="527" t="s">
        <v>591</v>
      </c>
    </row>
    <row r="197" spans="1:15" ht="20.100000000000001" customHeight="1">
      <c r="A197" s="599"/>
      <c r="B197" s="579" t="s">
        <v>614</v>
      </c>
      <c r="C197" s="580"/>
      <c r="D197" s="106">
        <v>496</v>
      </c>
      <c r="E197" s="131" t="s">
        <v>591</v>
      </c>
      <c r="F197" s="157">
        <v>498</v>
      </c>
      <c r="G197" s="167" t="s">
        <v>591</v>
      </c>
      <c r="H197" s="106">
        <v>467</v>
      </c>
      <c r="I197" s="131" t="s">
        <v>591</v>
      </c>
      <c r="J197" s="157">
        <v>423</v>
      </c>
      <c r="K197" s="167" t="s">
        <v>591</v>
      </c>
      <c r="L197" s="106">
        <v>338</v>
      </c>
      <c r="M197" s="131" t="s">
        <v>591</v>
      </c>
      <c r="N197" s="106">
        <v>327</v>
      </c>
      <c r="O197" s="131" t="s">
        <v>591</v>
      </c>
    </row>
    <row r="198" spans="1:15" ht="20.100000000000001" customHeight="1" thickBot="1">
      <c r="A198" s="581" t="s">
        <v>615</v>
      </c>
      <c r="B198" s="582"/>
      <c r="C198" s="582"/>
      <c r="D198" s="109">
        <v>14</v>
      </c>
      <c r="E198" s="135">
        <f>D198/D174</f>
        <v>1.2030592076995789E-3</v>
      </c>
      <c r="F198" s="160">
        <v>59</v>
      </c>
      <c r="G198" s="170">
        <f>F198/F174</f>
        <v>5.5140186915887852E-3</v>
      </c>
      <c r="H198" s="109">
        <v>34</v>
      </c>
      <c r="I198" s="135">
        <f>H198/H174</f>
        <v>3.4291477559253657E-3</v>
      </c>
      <c r="J198" s="160">
        <v>56</v>
      </c>
      <c r="K198" s="170">
        <f>J198/J174</f>
        <v>6.4724919093851136E-3</v>
      </c>
      <c r="L198" s="109">
        <v>91</v>
      </c>
      <c r="M198" s="135">
        <f>L198/L174</f>
        <v>1.124567474048443E-2</v>
      </c>
      <c r="N198" s="109">
        <v>95</v>
      </c>
      <c r="O198" s="135">
        <f>N198/N174</f>
        <v>1.2932208004356112E-2</v>
      </c>
    </row>
    <row r="199" spans="1:15" ht="20.100000000000001" customHeight="1">
      <c r="M199" s="119" t="s">
        <v>510</v>
      </c>
      <c r="O199" s="119"/>
    </row>
    <row r="201" spans="1:15" ht="20.100000000000001" customHeight="1">
      <c r="A201" s="1" t="s">
        <v>406</v>
      </c>
    </row>
    <row r="202" spans="1:15" ht="20.100000000000001" customHeight="1">
      <c r="A202" s="564"/>
      <c r="B202" s="575"/>
      <c r="C202" s="624" t="s">
        <v>321</v>
      </c>
      <c r="D202" s="562" t="s">
        <v>616</v>
      </c>
      <c r="E202" s="566"/>
      <c r="F202" s="566"/>
      <c r="G202" s="566"/>
      <c r="H202" s="566"/>
      <c r="I202" s="567"/>
      <c r="J202" s="628" t="s">
        <v>603</v>
      </c>
      <c r="K202" s="631" t="s">
        <v>617</v>
      </c>
    </row>
    <row r="203" spans="1:15" ht="20.100000000000001" customHeight="1">
      <c r="A203" s="588"/>
      <c r="B203" s="609"/>
      <c r="C203" s="625"/>
      <c r="D203" s="638" t="s">
        <v>618</v>
      </c>
      <c r="E203" s="639"/>
      <c r="F203" s="639"/>
      <c r="G203" s="639"/>
      <c r="H203" s="639"/>
      <c r="I203" s="633" t="s">
        <v>620</v>
      </c>
      <c r="J203" s="629"/>
      <c r="K203" s="632"/>
    </row>
    <row r="204" spans="1:15" ht="20.100000000000001" customHeight="1">
      <c r="A204" s="589"/>
      <c r="B204" s="596"/>
      <c r="C204" s="626"/>
      <c r="D204" s="44" t="s">
        <v>321</v>
      </c>
      <c r="E204" s="69" t="s">
        <v>621</v>
      </c>
      <c r="F204" s="161" t="s">
        <v>386</v>
      </c>
      <c r="G204" s="161" t="s">
        <v>684</v>
      </c>
      <c r="H204" s="69" t="s">
        <v>384</v>
      </c>
      <c r="I204" s="634"/>
      <c r="J204" s="630"/>
      <c r="K204" s="587"/>
    </row>
    <row r="205" spans="1:15" ht="20.100000000000001" customHeight="1">
      <c r="A205" s="635" t="s">
        <v>506</v>
      </c>
      <c r="B205" s="49" t="s">
        <v>64</v>
      </c>
      <c r="C205" s="78">
        <f>D205+J205+K205</f>
        <v>19547</v>
      </c>
      <c r="D205" s="111">
        <v>11956</v>
      </c>
      <c r="E205" s="137">
        <v>9380</v>
      </c>
      <c r="F205" s="137">
        <v>2108</v>
      </c>
      <c r="G205" s="137">
        <v>28</v>
      </c>
      <c r="H205" s="137">
        <v>121</v>
      </c>
      <c r="I205" s="176">
        <v>319</v>
      </c>
      <c r="J205" s="181">
        <v>7578</v>
      </c>
      <c r="K205" s="188">
        <v>13</v>
      </c>
    </row>
    <row r="206" spans="1:15" ht="20.100000000000001" customHeight="1">
      <c r="A206" s="635"/>
      <c r="B206" s="50" t="s">
        <v>168</v>
      </c>
      <c r="C206" s="79">
        <f>D206+J206+K206</f>
        <v>9111</v>
      </c>
      <c r="D206" s="112">
        <v>6952</v>
      </c>
      <c r="E206" s="138">
        <v>6341</v>
      </c>
      <c r="F206" s="138">
        <v>285</v>
      </c>
      <c r="G206" s="138">
        <v>14</v>
      </c>
      <c r="H206" s="138">
        <v>77</v>
      </c>
      <c r="I206" s="177">
        <v>235</v>
      </c>
      <c r="J206" s="182">
        <v>2157</v>
      </c>
      <c r="K206" s="189">
        <v>2</v>
      </c>
    </row>
    <row r="207" spans="1:15" ht="20.100000000000001" customHeight="1">
      <c r="A207" s="636"/>
      <c r="B207" s="51" t="s">
        <v>169</v>
      </c>
      <c r="C207" s="80">
        <f>D207+J207+K207</f>
        <v>10436</v>
      </c>
      <c r="D207" s="45">
        <v>5004</v>
      </c>
      <c r="E207" s="70">
        <v>3039</v>
      </c>
      <c r="F207" s="70">
        <v>1823</v>
      </c>
      <c r="G207" s="70">
        <v>14</v>
      </c>
      <c r="H207" s="70">
        <v>44</v>
      </c>
      <c r="I207" s="84">
        <v>84</v>
      </c>
      <c r="J207" s="183">
        <v>5421</v>
      </c>
      <c r="K207" s="190">
        <v>11</v>
      </c>
    </row>
    <row r="208" spans="1:15" ht="20.100000000000001" customHeight="1">
      <c r="A208" s="637" t="s">
        <v>60</v>
      </c>
      <c r="B208" s="52" t="s">
        <v>64</v>
      </c>
      <c r="C208" s="81">
        <v>19148</v>
      </c>
      <c r="D208" s="113">
        <v>10998</v>
      </c>
      <c r="E208" s="139">
        <v>8719</v>
      </c>
      <c r="F208" s="139">
        <v>1747</v>
      </c>
      <c r="G208" s="139">
        <v>36</v>
      </c>
      <c r="H208" s="139">
        <v>198</v>
      </c>
      <c r="I208" s="178">
        <v>298</v>
      </c>
      <c r="J208" s="184">
        <v>8066</v>
      </c>
      <c r="K208" s="191">
        <v>84</v>
      </c>
    </row>
    <row r="209" spans="1:11" ht="20.100000000000001" customHeight="1">
      <c r="A209" s="635"/>
      <c r="B209" s="50" t="s">
        <v>168</v>
      </c>
      <c r="C209" s="79">
        <v>8949</v>
      </c>
      <c r="D209" s="112">
        <v>6291</v>
      </c>
      <c r="E209" s="138">
        <v>5685</v>
      </c>
      <c r="F209" s="138">
        <v>247</v>
      </c>
      <c r="G209" s="138">
        <v>18</v>
      </c>
      <c r="H209" s="138">
        <v>133</v>
      </c>
      <c r="I209" s="177">
        <v>208</v>
      </c>
      <c r="J209" s="182">
        <v>2616</v>
      </c>
      <c r="K209" s="189">
        <v>42</v>
      </c>
    </row>
    <row r="210" spans="1:11" ht="20.100000000000001" customHeight="1">
      <c r="A210" s="636"/>
      <c r="B210" s="51" t="s">
        <v>169</v>
      </c>
      <c r="C210" s="80">
        <v>10199</v>
      </c>
      <c r="D210" s="45">
        <v>4707</v>
      </c>
      <c r="E210" s="70">
        <v>3034</v>
      </c>
      <c r="F210" s="70">
        <v>1500</v>
      </c>
      <c r="G210" s="70">
        <v>18</v>
      </c>
      <c r="H210" s="70">
        <v>65</v>
      </c>
      <c r="I210" s="84">
        <v>90</v>
      </c>
      <c r="J210" s="183">
        <v>5450</v>
      </c>
      <c r="K210" s="190">
        <v>42</v>
      </c>
    </row>
    <row r="211" spans="1:11" ht="20.100000000000001" customHeight="1">
      <c r="A211" s="637" t="s">
        <v>3</v>
      </c>
      <c r="B211" s="52" t="s">
        <v>64</v>
      </c>
      <c r="C211" s="81">
        <f t="shared" ref="C211:C219" si="0">D211+J211+K211</f>
        <v>18362</v>
      </c>
      <c r="D211" s="113">
        <v>10336</v>
      </c>
      <c r="E211" s="139">
        <v>8154</v>
      </c>
      <c r="F211" s="139">
        <v>1589</v>
      </c>
      <c r="G211" s="139">
        <v>30</v>
      </c>
      <c r="H211" s="139">
        <v>142</v>
      </c>
      <c r="I211" s="178">
        <v>421</v>
      </c>
      <c r="J211" s="184">
        <v>8001</v>
      </c>
      <c r="K211" s="191">
        <v>25</v>
      </c>
    </row>
    <row r="212" spans="1:11" ht="20.100000000000001" customHeight="1">
      <c r="A212" s="635"/>
      <c r="B212" s="50" t="s">
        <v>168</v>
      </c>
      <c r="C212" s="79">
        <f t="shared" si="0"/>
        <v>8563</v>
      </c>
      <c r="D212" s="112">
        <v>5976</v>
      </c>
      <c r="E212" s="138">
        <v>5354</v>
      </c>
      <c r="F212" s="138">
        <v>212</v>
      </c>
      <c r="G212" s="138">
        <v>15</v>
      </c>
      <c r="H212" s="138">
        <v>89</v>
      </c>
      <c r="I212" s="177">
        <v>306</v>
      </c>
      <c r="J212" s="182">
        <v>2578</v>
      </c>
      <c r="K212" s="189">
        <v>9</v>
      </c>
    </row>
    <row r="213" spans="1:11" ht="20.100000000000001" customHeight="1">
      <c r="A213" s="636"/>
      <c r="B213" s="51" t="s">
        <v>169</v>
      </c>
      <c r="C213" s="80">
        <f t="shared" si="0"/>
        <v>9799</v>
      </c>
      <c r="D213" s="45">
        <v>4360</v>
      </c>
      <c r="E213" s="70">
        <v>2800</v>
      </c>
      <c r="F213" s="70">
        <v>1377</v>
      </c>
      <c r="G213" s="70">
        <v>15</v>
      </c>
      <c r="H213" s="70">
        <v>53</v>
      </c>
      <c r="I213" s="84">
        <v>115</v>
      </c>
      <c r="J213" s="183">
        <v>5423</v>
      </c>
      <c r="K213" s="190">
        <v>16</v>
      </c>
    </row>
    <row r="214" spans="1:11" ht="20.100000000000001" customHeight="1">
      <c r="A214" s="637" t="s">
        <v>7</v>
      </c>
      <c r="B214" s="52" t="s">
        <v>64</v>
      </c>
      <c r="C214" s="81">
        <f t="shared" si="0"/>
        <v>17100</v>
      </c>
      <c r="D214" s="113">
        <f t="shared" ref="D214:K214" si="1">SUM(D215:D216)</f>
        <v>9062</v>
      </c>
      <c r="E214" s="139">
        <f t="shared" si="1"/>
        <v>7187</v>
      </c>
      <c r="F214" s="139">
        <f t="shared" si="1"/>
        <v>1288</v>
      </c>
      <c r="G214" s="139">
        <f t="shared" si="1"/>
        <v>26</v>
      </c>
      <c r="H214" s="139">
        <f t="shared" si="1"/>
        <v>151</v>
      </c>
      <c r="I214" s="178">
        <f t="shared" si="1"/>
        <v>410</v>
      </c>
      <c r="J214" s="184">
        <f t="shared" si="1"/>
        <v>7986</v>
      </c>
      <c r="K214" s="81">
        <f t="shared" si="1"/>
        <v>52</v>
      </c>
    </row>
    <row r="215" spans="1:11" ht="20.100000000000001" customHeight="1">
      <c r="A215" s="635"/>
      <c r="B215" s="50" t="s">
        <v>168</v>
      </c>
      <c r="C215" s="79">
        <f t="shared" si="0"/>
        <v>7985</v>
      </c>
      <c r="D215" s="112">
        <v>5153</v>
      </c>
      <c r="E215" s="138">
        <v>4549</v>
      </c>
      <c r="F215" s="138">
        <v>186</v>
      </c>
      <c r="G215" s="138">
        <v>14</v>
      </c>
      <c r="H215" s="138">
        <v>86</v>
      </c>
      <c r="I215" s="177">
        <v>318</v>
      </c>
      <c r="J215" s="182">
        <v>2803</v>
      </c>
      <c r="K215" s="189">
        <v>29</v>
      </c>
    </row>
    <row r="216" spans="1:11" ht="20.100000000000001" customHeight="1">
      <c r="A216" s="636"/>
      <c r="B216" s="51" t="s">
        <v>169</v>
      </c>
      <c r="C216" s="80">
        <f t="shared" si="0"/>
        <v>9115</v>
      </c>
      <c r="D216" s="45">
        <v>3909</v>
      </c>
      <c r="E216" s="70">
        <v>2638</v>
      </c>
      <c r="F216" s="70">
        <v>1102</v>
      </c>
      <c r="G216" s="70">
        <v>12</v>
      </c>
      <c r="H216" s="70">
        <v>65</v>
      </c>
      <c r="I216" s="84">
        <v>92</v>
      </c>
      <c r="J216" s="183">
        <v>5183</v>
      </c>
      <c r="K216" s="190">
        <v>23</v>
      </c>
    </row>
    <row r="217" spans="1:11" ht="20.100000000000001" customHeight="1">
      <c r="A217" s="637" t="s">
        <v>33</v>
      </c>
      <c r="B217" s="52" t="s">
        <v>64</v>
      </c>
      <c r="C217" s="81">
        <f t="shared" si="0"/>
        <v>15721</v>
      </c>
      <c r="D217" s="113">
        <f t="shared" ref="D217:K217" si="2">SUM(D218:D219)</f>
        <v>8352</v>
      </c>
      <c r="E217" s="139">
        <f t="shared" si="2"/>
        <v>6677</v>
      </c>
      <c r="F217" s="139">
        <f t="shared" si="2"/>
        <v>1276</v>
      </c>
      <c r="G217" s="139">
        <f t="shared" si="2"/>
        <v>19</v>
      </c>
      <c r="H217" s="139">
        <f t="shared" si="2"/>
        <v>120</v>
      </c>
      <c r="I217" s="178">
        <f t="shared" si="2"/>
        <v>260</v>
      </c>
      <c r="J217" s="184">
        <f t="shared" si="2"/>
        <v>7344</v>
      </c>
      <c r="K217" s="81">
        <f t="shared" si="2"/>
        <v>25</v>
      </c>
    </row>
    <row r="218" spans="1:11" ht="20.100000000000001" customHeight="1">
      <c r="A218" s="635"/>
      <c r="B218" s="50" t="s">
        <v>168</v>
      </c>
      <c r="C218" s="79">
        <f t="shared" si="0"/>
        <v>7395</v>
      </c>
      <c r="D218" s="112">
        <v>4667</v>
      </c>
      <c r="E218" s="138">
        <v>4182</v>
      </c>
      <c r="F218" s="138">
        <v>217</v>
      </c>
      <c r="G218" s="138">
        <v>11</v>
      </c>
      <c r="H218" s="138">
        <v>59</v>
      </c>
      <c r="I218" s="177">
        <v>198</v>
      </c>
      <c r="J218" s="182">
        <v>2714</v>
      </c>
      <c r="K218" s="189">
        <v>14</v>
      </c>
    </row>
    <row r="219" spans="1:11" ht="20.100000000000001" customHeight="1">
      <c r="A219" s="636"/>
      <c r="B219" s="51" t="s">
        <v>169</v>
      </c>
      <c r="C219" s="80">
        <f t="shared" si="0"/>
        <v>8326</v>
      </c>
      <c r="D219" s="45">
        <v>3685</v>
      </c>
      <c r="E219" s="70">
        <v>2495</v>
      </c>
      <c r="F219" s="70">
        <v>1059</v>
      </c>
      <c r="G219" s="70">
        <v>8</v>
      </c>
      <c r="H219" s="70">
        <v>61</v>
      </c>
      <c r="I219" s="84">
        <v>62</v>
      </c>
      <c r="J219" s="183">
        <v>4630</v>
      </c>
      <c r="K219" s="190">
        <v>11</v>
      </c>
    </row>
    <row r="220" spans="1:11" s="2" customFormat="1" ht="20.100000000000001" customHeight="1">
      <c r="A220" s="635" t="s">
        <v>41</v>
      </c>
      <c r="B220" s="538" t="s">
        <v>64</v>
      </c>
      <c r="C220" s="539">
        <f>D220+J220+K220</f>
        <v>15089</v>
      </c>
      <c r="D220" s="540">
        <f>SUM(D221:D222)</f>
        <v>8352</v>
      </c>
      <c r="E220" s="541">
        <f t="shared" ref="E220:K220" si="3">SUM(E221:E222)</f>
        <v>6132</v>
      </c>
      <c r="F220" s="541">
        <f t="shared" si="3"/>
        <v>1061</v>
      </c>
      <c r="G220" s="541">
        <f t="shared" si="3"/>
        <v>53</v>
      </c>
      <c r="H220" s="541">
        <f t="shared" si="3"/>
        <v>130</v>
      </c>
      <c r="I220" s="542">
        <f t="shared" si="3"/>
        <v>273</v>
      </c>
      <c r="J220" s="543">
        <f t="shared" si="3"/>
        <v>6585</v>
      </c>
      <c r="K220" s="539">
        <f t="shared" si="3"/>
        <v>152</v>
      </c>
    </row>
    <row r="221" spans="1:11" s="2" customFormat="1" ht="20.100000000000001" customHeight="1">
      <c r="A221" s="635"/>
      <c r="B221" s="50" t="s">
        <v>168</v>
      </c>
      <c r="C221" s="79">
        <v>6802</v>
      </c>
      <c r="D221" s="112">
        <v>4667</v>
      </c>
      <c r="E221" s="138">
        <v>3718</v>
      </c>
      <c r="F221" s="138">
        <v>208</v>
      </c>
      <c r="G221" s="138">
        <v>35</v>
      </c>
      <c r="H221" s="138">
        <v>76</v>
      </c>
      <c r="I221" s="177">
        <v>188</v>
      </c>
      <c r="J221" s="182">
        <v>2502</v>
      </c>
      <c r="K221" s="189">
        <v>75</v>
      </c>
    </row>
    <row r="222" spans="1:11" s="2" customFormat="1" ht="20.100000000000001" customHeight="1" thickBot="1">
      <c r="A222" s="644"/>
      <c r="B222" s="53" t="s">
        <v>169</v>
      </c>
      <c r="C222" s="82">
        <v>7584</v>
      </c>
      <c r="D222" s="114">
        <v>3685</v>
      </c>
      <c r="E222" s="140">
        <v>2414</v>
      </c>
      <c r="F222" s="140">
        <v>853</v>
      </c>
      <c r="G222" s="140">
        <v>18</v>
      </c>
      <c r="H222" s="140">
        <v>54</v>
      </c>
      <c r="I222" s="179">
        <v>85</v>
      </c>
      <c r="J222" s="185">
        <v>4083</v>
      </c>
      <c r="K222" s="192">
        <v>77</v>
      </c>
    </row>
    <row r="223" spans="1:11" ht="20.100000000000001" customHeight="1">
      <c r="K223" s="119" t="s">
        <v>510</v>
      </c>
    </row>
    <row r="225" spans="1:10" ht="20.100000000000001" customHeight="1">
      <c r="A225" s="1" t="s">
        <v>319</v>
      </c>
      <c r="J225" s="119"/>
    </row>
    <row r="226" spans="1:10" ht="20.100000000000001" customHeight="1">
      <c r="A226" s="586"/>
      <c r="B226" s="568" t="s">
        <v>235</v>
      </c>
      <c r="C226" s="570"/>
      <c r="D226" s="641" t="s">
        <v>514</v>
      </c>
      <c r="E226" s="642"/>
      <c r="F226" s="643"/>
      <c r="G226" s="562" t="s">
        <v>622</v>
      </c>
      <c r="H226" s="566"/>
      <c r="I226" s="567"/>
      <c r="J226" s="640" t="s">
        <v>623</v>
      </c>
    </row>
    <row r="227" spans="1:10" ht="20.100000000000001" customHeight="1">
      <c r="A227" s="587"/>
      <c r="B227" s="54" t="s">
        <v>634</v>
      </c>
      <c r="C227" s="83" t="s">
        <v>637</v>
      </c>
      <c r="D227" s="54" t="s">
        <v>624</v>
      </c>
      <c r="E227" s="141" t="s">
        <v>625</v>
      </c>
      <c r="F227" s="83" t="s">
        <v>627</v>
      </c>
      <c r="G227" s="54" t="s">
        <v>628</v>
      </c>
      <c r="H227" s="141" t="s">
        <v>569</v>
      </c>
      <c r="I227" s="102" t="s">
        <v>627</v>
      </c>
      <c r="J227" s="626"/>
    </row>
    <row r="228" spans="1:10" ht="20.100000000000001" customHeight="1">
      <c r="A228" s="26" t="s">
        <v>18</v>
      </c>
      <c r="B228" s="45">
        <v>7118</v>
      </c>
      <c r="C228" s="84">
        <v>19300</v>
      </c>
      <c r="D228" s="45">
        <v>84</v>
      </c>
      <c r="E228" s="70">
        <v>305</v>
      </c>
      <c r="F228" s="84">
        <v>-221</v>
      </c>
      <c r="G228" s="45">
        <v>336</v>
      </c>
      <c r="H228" s="70">
        <v>526</v>
      </c>
      <c r="I228" s="84">
        <v>-190</v>
      </c>
      <c r="J228" s="80">
        <v>-411</v>
      </c>
    </row>
    <row r="229" spans="1:10" ht="20.100000000000001" customHeight="1">
      <c r="A229" s="19" t="s">
        <v>38</v>
      </c>
      <c r="B229" s="46">
        <v>7050</v>
      </c>
      <c r="C229" s="85">
        <v>18900</v>
      </c>
      <c r="D229" s="46">
        <v>105</v>
      </c>
      <c r="E229" s="71">
        <v>295</v>
      </c>
      <c r="F229" s="85">
        <v>-190</v>
      </c>
      <c r="G229" s="46">
        <v>304</v>
      </c>
      <c r="H229" s="71">
        <v>511</v>
      </c>
      <c r="I229" s="85">
        <v>-207</v>
      </c>
      <c r="J229" s="186">
        <v>-397</v>
      </c>
    </row>
    <row r="230" spans="1:10" ht="20.100000000000001" customHeight="1">
      <c r="A230" s="19" t="s">
        <v>33</v>
      </c>
      <c r="B230" s="46">
        <v>7020</v>
      </c>
      <c r="C230" s="85">
        <v>18508</v>
      </c>
      <c r="D230" s="46">
        <v>85</v>
      </c>
      <c r="E230" s="71">
        <v>307</v>
      </c>
      <c r="F230" s="85">
        <v>-222</v>
      </c>
      <c r="G230" s="46">
        <v>375</v>
      </c>
      <c r="H230" s="71">
        <v>512</v>
      </c>
      <c r="I230" s="85">
        <v>-137</v>
      </c>
      <c r="J230" s="186">
        <v>-359</v>
      </c>
    </row>
    <row r="231" spans="1:10" ht="20.100000000000001" customHeight="1">
      <c r="A231" s="19" t="s">
        <v>23</v>
      </c>
      <c r="B231" s="46">
        <v>6992</v>
      </c>
      <c r="C231" s="85">
        <v>18152</v>
      </c>
      <c r="D231" s="46">
        <v>90</v>
      </c>
      <c r="E231" s="71">
        <v>310</v>
      </c>
      <c r="F231" s="85">
        <v>-220</v>
      </c>
      <c r="G231" s="46">
        <v>316</v>
      </c>
      <c r="H231" s="71">
        <v>537</v>
      </c>
      <c r="I231" s="85">
        <v>-221</v>
      </c>
      <c r="J231" s="186">
        <v>-441</v>
      </c>
    </row>
    <row r="232" spans="1:10" ht="20.100000000000001" customHeight="1">
      <c r="A232" s="19" t="s">
        <v>39</v>
      </c>
      <c r="B232" s="46">
        <v>6927</v>
      </c>
      <c r="C232" s="85">
        <v>17710</v>
      </c>
      <c r="D232" s="46">
        <v>79</v>
      </c>
      <c r="E232" s="71">
        <v>300</v>
      </c>
      <c r="F232" s="85">
        <v>-221</v>
      </c>
      <c r="G232" s="46">
        <v>344</v>
      </c>
      <c r="H232" s="71">
        <v>486</v>
      </c>
      <c r="I232" s="85">
        <v>-142</v>
      </c>
      <c r="J232" s="186">
        <v>-363</v>
      </c>
    </row>
    <row r="233" spans="1:10" ht="20.100000000000001" customHeight="1">
      <c r="A233" s="19" t="s">
        <v>22</v>
      </c>
      <c r="B233" s="46">
        <v>6893</v>
      </c>
      <c r="C233" s="85">
        <v>17350</v>
      </c>
      <c r="D233" s="46">
        <v>75</v>
      </c>
      <c r="E233" s="71">
        <v>292</v>
      </c>
      <c r="F233" s="85">
        <v>-217</v>
      </c>
      <c r="G233" s="46">
        <v>311</v>
      </c>
      <c r="H233" s="71">
        <v>474</v>
      </c>
      <c r="I233" s="85">
        <v>-163</v>
      </c>
      <c r="J233" s="186">
        <v>-380</v>
      </c>
    </row>
    <row r="234" spans="1:10" ht="20.100000000000001" customHeight="1">
      <c r="A234" s="19" t="s">
        <v>2</v>
      </c>
      <c r="B234" s="46">
        <v>6873</v>
      </c>
      <c r="C234" s="85">
        <v>16973</v>
      </c>
      <c r="D234" s="46">
        <v>71</v>
      </c>
      <c r="E234" s="71">
        <v>300</v>
      </c>
      <c r="F234" s="85">
        <v>-229</v>
      </c>
      <c r="G234" s="46">
        <v>343</v>
      </c>
      <c r="H234" s="71">
        <v>449</v>
      </c>
      <c r="I234" s="85">
        <v>-106</v>
      </c>
      <c r="J234" s="186">
        <v>-335</v>
      </c>
    </row>
    <row r="235" spans="1:10" ht="20.100000000000001" customHeight="1">
      <c r="A235" s="19" t="s">
        <v>84</v>
      </c>
      <c r="B235" s="46">
        <v>6886</v>
      </c>
      <c r="C235" s="85">
        <v>16638</v>
      </c>
      <c r="D235" s="46">
        <v>63</v>
      </c>
      <c r="E235" s="71">
        <v>278</v>
      </c>
      <c r="F235" s="85">
        <v>-215</v>
      </c>
      <c r="G235" s="46">
        <v>289</v>
      </c>
      <c r="H235" s="71">
        <v>419</v>
      </c>
      <c r="I235" s="85">
        <v>-130</v>
      </c>
      <c r="J235" s="186">
        <v>-345</v>
      </c>
    </row>
    <row r="236" spans="1:10" ht="20.100000000000001" customHeight="1">
      <c r="A236" s="19" t="s">
        <v>86</v>
      </c>
      <c r="B236" s="46">
        <v>6887</v>
      </c>
      <c r="C236" s="85">
        <v>16292</v>
      </c>
      <c r="D236" s="46">
        <v>60</v>
      </c>
      <c r="E236" s="71">
        <v>293</v>
      </c>
      <c r="F236" s="85">
        <v>-233</v>
      </c>
      <c r="G236" s="46">
        <v>257</v>
      </c>
      <c r="H236" s="71">
        <v>451</v>
      </c>
      <c r="I236" s="85">
        <v>-194</v>
      </c>
      <c r="J236" s="186">
        <v>-427</v>
      </c>
    </row>
    <row r="237" spans="1:10" ht="20.100000000000001" customHeight="1">
      <c r="A237" s="30" t="s">
        <v>630</v>
      </c>
      <c r="B237" s="55">
        <v>6820</v>
      </c>
      <c r="C237" s="86">
        <v>15866</v>
      </c>
      <c r="D237" s="55">
        <v>48</v>
      </c>
      <c r="E237" s="142">
        <v>357</v>
      </c>
      <c r="F237" s="86">
        <v>-309</v>
      </c>
      <c r="G237" s="55">
        <v>384</v>
      </c>
      <c r="H237" s="142">
        <v>444</v>
      </c>
      <c r="I237" s="86">
        <v>-60</v>
      </c>
      <c r="J237" s="187">
        <v>-369</v>
      </c>
    </row>
    <row r="238" spans="1:10" ht="20.100000000000001" customHeight="1">
      <c r="A238" s="454" t="s">
        <v>650</v>
      </c>
      <c r="B238" s="46">
        <v>6829</v>
      </c>
      <c r="C238" s="85">
        <v>15166</v>
      </c>
      <c r="D238" s="46">
        <v>50</v>
      </c>
      <c r="E238" s="460">
        <v>288</v>
      </c>
      <c r="F238" s="85">
        <v>-238</v>
      </c>
      <c r="G238" s="46">
        <v>340</v>
      </c>
      <c r="H238" s="460">
        <v>433</v>
      </c>
      <c r="I238" s="85">
        <v>-93</v>
      </c>
      <c r="J238" s="186">
        <v>-331</v>
      </c>
    </row>
    <row r="239" spans="1:10" s="2" customFormat="1" ht="20.100000000000001" customHeight="1" thickBot="1">
      <c r="A239" s="20" t="s">
        <v>724</v>
      </c>
      <c r="B239" s="114">
        <v>6829</v>
      </c>
      <c r="C239" s="179">
        <v>15163</v>
      </c>
      <c r="D239" s="114">
        <v>36</v>
      </c>
      <c r="E239" s="140">
        <v>343</v>
      </c>
      <c r="F239" s="179">
        <v>-307</v>
      </c>
      <c r="G239" s="114">
        <v>315</v>
      </c>
      <c r="H239" s="140">
        <v>447</v>
      </c>
      <c r="I239" s="179">
        <v>-132</v>
      </c>
      <c r="J239" s="82">
        <v>-439</v>
      </c>
    </row>
    <row r="240" spans="1:10" ht="20.100000000000001" customHeight="1">
      <c r="A240" s="1" t="s">
        <v>632</v>
      </c>
      <c r="J240" s="119" t="s">
        <v>633</v>
      </c>
    </row>
  </sheetData>
  <mergeCells count="72">
    <mergeCell ref="A211:A213"/>
    <mergeCell ref="A214:A216"/>
    <mergeCell ref="A217:A219"/>
    <mergeCell ref="A226:A227"/>
    <mergeCell ref="J226:J227"/>
    <mergeCell ref="B226:C226"/>
    <mergeCell ref="D226:F226"/>
    <mergeCell ref="G226:I226"/>
    <mergeCell ref="A220:A222"/>
    <mergeCell ref="J202:J204"/>
    <mergeCell ref="K202:K204"/>
    <mergeCell ref="I203:I204"/>
    <mergeCell ref="A205:A207"/>
    <mergeCell ref="A208:A210"/>
    <mergeCell ref="D202:I202"/>
    <mergeCell ref="D203:H203"/>
    <mergeCell ref="D191:D196"/>
    <mergeCell ref="E191:E196"/>
    <mergeCell ref="F191:F196"/>
    <mergeCell ref="G191:G196"/>
    <mergeCell ref="A202:B204"/>
    <mergeCell ref="C202:C204"/>
    <mergeCell ref="A183:A197"/>
    <mergeCell ref="D185:D186"/>
    <mergeCell ref="E185:E186"/>
    <mergeCell ref="F185:F186"/>
    <mergeCell ref="G185:G186"/>
    <mergeCell ref="B187:B188"/>
    <mergeCell ref="D187:D188"/>
    <mergeCell ref="E187:E188"/>
    <mergeCell ref="F187:F188"/>
    <mergeCell ref="G187:G188"/>
    <mergeCell ref="A145:A146"/>
    <mergeCell ref="A172:C173"/>
    <mergeCell ref="A175:A178"/>
    <mergeCell ref="A179:A182"/>
    <mergeCell ref="B185:B186"/>
    <mergeCell ref="B184:C184"/>
    <mergeCell ref="B179:C179"/>
    <mergeCell ref="B180:C180"/>
    <mergeCell ref="B181:C181"/>
    <mergeCell ref="B182:C182"/>
    <mergeCell ref="B183:C183"/>
    <mergeCell ref="A174:C174"/>
    <mergeCell ref="B175:C175"/>
    <mergeCell ref="B176:C176"/>
    <mergeCell ref="B177:C177"/>
    <mergeCell ref="B178:C178"/>
    <mergeCell ref="A3:A4"/>
    <mergeCell ref="E3:E4"/>
    <mergeCell ref="A18:A20"/>
    <mergeCell ref="E19:E20"/>
    <mergeCell ref="I19:I20"/>
    <mergeCell ref="B3:D3"/>
    <mergeCell ref="B18:E18"/>
    <mergeCell ref="F18:I18"/>
    <mergeCell ref="B189:C189"/>
    <mergeCell ref="B190:C190"/>
    <mergeCell ref="B197:C197"/>
    <mergeCell ref="A198:C198"/>
    <mergeCell ref="B191:B196"/>
    <mergeCell ref="N172:O172"/>
    <mergeCell ref="J18:M18"/>
    <mergeCell ref="B145:D145"/>
    <mergeCell ref="E145:G145"/>
    <mergeCell ref="H145:J145"/>
    <mergeCell ref="M19:M20"/>
    <mergeCell ref="D172:E172"/>
    <mergeCell ref="F172:G172"/>
    <mergeCell ref="H172:I172"/>
    <mergeCell ref="J172:K172"/>
    <mergeCell ref="L172:M17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V130"/>
  <sheetViews>
    <sheetView workbookViewId="0">
      <selection activeCell="V129" sqref="V129"/>
    </sheetView>
  </sheetViews>
  <sheetFormatPr defaultColWidth="15.59765625" defaultRowHeight="20.100000000000001" customHeight="1"/>
  <cols>
    <col min="1" max="16384" width="15.59765625" style="1"/>
  </cols>
  <sheetData>
    <row r="1" spans="1:21" ht="20.100000000000001" customHeight="1">
      <c r="A1" s="1" t="s">
        <v>638</v>
      </c>
    </row>
    <row r="2" spans="1:21" ht="20.100000000000001" customHeight="1">
      <c r="A2" s="1" t="s">
        <v>655</v>
      </c>
    </row>
    <row r="3" spans="1:21" ht="20.100000000000001" customHeight="1">
      <c r="A3" s="194"/>
      <c r="B3" s="203"/>
      <c r="C3" s="216" t="s">
        <v>314</v>
      </c>
      <c r="D3" s="229" t="s">
        <v>592</v>
      </c>
      <c r="E3" s="229" t="s">
        <v>686</v>
      </c>
      <c r="F3" s="229" t="s">
        <v>596</v>
      </c>
      <c r="G3" s="229" t="s">
        <v>597</v>
      </c>
      <c r="H3" s="229" t="s">
        <v>601</v>
      </c>
      <c r="I3" s="229" t="s">
        <v>246</v>
      </c>
      <c r="J3" s="229" t="s">
        <v>605</v>
      </c>
      <c r="K3" s="229" t="s">
        <v>607</v>
      </c>
      <c r="L3" s="229" t="s">
        <v>31</v>
      </c>
      <c r="M3" s="229" t="s">
        <v>687</v>
      </c>
      <c r="N3" s="229" t="s">
        <v>609</v>
      </c>
      <c r="O3" s="229" t="s">
        <v>220</v>
      </c>
      <c r="P3" s="229" t="s">
        <v>610</v>
      </c>
      <c r="Q3" s="229" t="s">
        <v>612</v>
      </c>
      <c r="R3" s="229" t="s">
        <v>613</v>
      </c>
      <c r="S3" s="229" t="s">
        <v>520</v>
      </c>
      <c r="T3" s="262" t="s">
        <v>197</v>
      </c>
      <c r="U3" s="196"/>
    </row>
    <row r="4" spans="1:21" ht="20.100000000000001" customHeight="1">
      <c r="A4" s="636" t="s">
        <v>685</v>
      </c>
      <c r="B4" s="204" t="s">
        <v>660</v>
      </c>
      <c r="C4" s="217">
        <v>13</v>
      </c>
      <c r="D4" s="70">
        <v>0</v>
      </c>
      <c r="E4" s="70">
        <v>0</v>
      </c>
      <c r="F4" s="70">
        <v>194</v>
      </c>
      <c r="G4" s="70">
        <v>111</v>
      </c>
      <c r="H4" s="70">
        <v>0</v>
      </c>
      <c r="I4" s="70">
        <v>2</v>
      </c>
      <c r="J4" s="70">
        <v>23</v>
      </c>
      <c r="K4" s="70">
        <v>301</v>
      </c>
      <c r="L4" s="70">
        <v>20</v>
      </c>
      <c r="M4" s="70">
        <v>11</v>
      </c>
      <c r="N4" s="70">
        <v>31</v>
      </c>
      <c r="O4" s="70">
        <v>92</v>
      </c>
      <c r="P4" s="70">
        <v>82</v>
      </c>
      <c r="Q4" s="70">
        <v>26</v>
      </c>
      <c r="R4" s="70">
        <v>48</v>
      </c>
      <c r="S4" s="70">
        <v>22</v>
      </c>
      <c r="T4" s="84">
        <v>83</v>
      </c>
      <c r="U4" s="263"/>
    </row>
    <row r="5" spans="1:21" ht="20.100000000000001" customHeight="1">
      <c r="A5" s="638"/>
      <c r="B5" s="120" t="s">
        <v>626</v>
      </c>
      <c r="C5" s="218">
        <v>83</v>
      </c>
      <c r="D5" s="71">
        <v>0</v>
      </c>
      <c r="E5" s="71">
        <v>0</v>
      </c>
      <c r="F5" s="71">
        <v>1040</v>
      </c>
      <c r="G5" s="71">
        <v>1366</v>
      </c>
      <c r="H5" s="71">
        <v>0</v>
      </c>
      <c r="I5" s="71">
        <v>8</v>
      </c>
      <c r="J5" s="71">
        <v>190</v>
      </c>
      <c r="K5" s="71">
        <v>1380</v>
      </c>
      <c r="L5" s="71">
        <v>103</v>
      </c>
      <c r="M5" s="71">
        <v>11</v>
      </c>
      <c r="N5" s="71">
        <v>647</v>
      </c>
      <c r="O5" s="71">
        <v>415</v>
      </c>
      <c r="P5" s="71">
        <v>440</v>
      </c>
      <c r="Q5" s="71">
        <v>46</v>
      </c>
      <c r="R5" s="71">
        <v>1344</v>
      </c>
      <c r="S5" s="71">
        <v>136</v>
      </c>
      <c r="T5" s="85">
        <v>250</v>
      </c>
      <c r="U5" s="263"/>
    </row>
    <row r="6" spans="1:21" ht="20.100000000000001" customHeight="1">
      <c r="A6" s="638" t="s">
        <v>15</v>
      </c>
      <c r="B6" s="120" t="s">
        <v>660</v>
      </c>
      <c r="C6" s="218">
        <v>12</v>
      </c>
      <c r="D6" s="71">
        <v>0</v>
      </c>
      <c r="E6" s="71">
        <v>0</v>
      </c>
      <c r="F6" s="71">
        <v>188</v>
      </c>
      <c r="G6" s="71">
        <v>108</v>
      </c>
      <c r="H6" s="71">
        <v>1</v>
      </c>
      <c r="I6" s="71">
        <v>3</v>
      </c>
      <c r="J6" s="71">
        <v>21</v>
      </c>
      <c r="K6" s="71">
        <v>248</v>
      </c>
      <c r="L6" s="71">
        <v>19</v>
      </c>
      <c r="M6" s="71">
        <v>13</v>
      </c>
      <c r="N6" s="71">
        <v>28</v>
      </c>
      <c r="O6" s="71">
        <v>80</v>
      </c>
      <c r="P6" s="71">
        <v>78</v>
      </c>
      <c r="Q6" s="71">
        <v>27</v>
      </c>
      <c r="R6" s="71">
        <v>55</v>
      </c>
      <c r="S6" s="71">
        <v>21</v>
      </c>
      <c r="T6" s="85">
        <v>83</v>
      </c>
      <c r="U6" s="263"/>
    </row>
    <row r="7" spans="1:21" ht="20.100000000000001" customHeight="1">
      <c r="A7" s="638"/>
      <c r="B7" s="120" t="s">
        <v>626</v>
      </c>
      <c r="C7" s="218">
        <v>154</v>
      </c>
      <c r="D7" s="71">
        <v>0</v>
      </c>
      <c r="E7" s="71">
        <v>0</v>
      </c>
      <c r="F7" s="71">
        <v>977</v>
      </c>
      <c r="G7" s="71">
        <v>1342</v>
      </c>
      <c r="H7" s="71">
        <v>3</v>
      </c>
      <c r="I7" s="71">
        <v>10</v>
      </c>
      <c r="J7" s="71">
        <v>177</v>
      </c>
      <c r="K7" s="71">
        <v>1273</v>
      </c>
      <c r="L7" s="71">
        <v>63</v>
      </c>
      <c r="M7" s="71">
        <v>33</v>
      </c>
      <c r="N7" s="71">
        <v>620</v>
      </c>
      <c r="O7" s="71">
        <v>402</v>
      </c>
      <c r="P7" s="71">
        <v>343</v>
      </c>
      <c r="Q7" s="71">
        <v>52</v>
      </c>
      <c r="R7" s="71">
        <v>1405</v>
      </c>
      <c r="S7" s="71">
        <v>138</v>
      </c>
      <c r="T7" s="85">
        <v>460</v>
      </c>
      <c r="U7" s="263"/>
    </row>
    <row r="8" spans="1:21" ht="20.100000000000001" customHeight="1">
      <c r="A8" s="638" t="s">
        <v>38</v>
      </c>
      <c r="B8" s="120" t="s">
        <v>660</v>
      </c>
      <c r="C8" s="218">
        <v>12</v>
      </c>
      <c r="D8" s="71">
        <v>0</v>
      </c>
      <c r="E8" s="71">
        <v>0</v>
      </c>
      <c r="F8" s="71">
        <v>177</v>
      </c>
      <c r="G8" s="71">
        <v>95</v>
      </c>
      <c r="H8" s="71">
        <v>1</v>
      </c>
      <c r="I8" s="71">
        <v>3</v>
      </c>
      <c r="J8" s="71">
        <v>21</v>
      </c>
      <c r="K8" s="71">
        <v>247</v>
      </c>
      <c r="L8" s="71">
        <v>18</v>
      </c>
      <c r="M8" s="71">
        <v>11</v>
      </c>
      <c r="N8" s="71">
        <v>29</v>
      </c>
      <c r="O8" s="71">
        <v>82</v>
      </c>
      <c r="P8" s="71">
        <v>80</v>
      </c>
      <c r="Q8" s="71">
        <v>23</v>
      </c>
      <c r="R8" s="71">
        <v>60</v>
      </c>
      <c r="S8" s="71">
        <v>20</v>
      </c>
      <c r="T8" s="85">
        <v>83</v>
      </c>
      <c r="U8" s="263"/>
    </row>
    <row r="9" spans="1:21" ht="20.100000000000001" customHeight="1">
      <c r="A9" s="638"/>
      <c r="B9" s="120" t="s">
        <v>626</v>
      </c>
      <c r="C9" s="218">
        <v>83</v>
      </c>
      <c r="D9" s="71">
        <v>0</v>
      </c>
      <c r="E9" s="71">
        <v>0</v>
      </c>
      <c r="F9" s="71">
        <v>959</v>
      </c>
      <c r="G9" s="71">
        <v>1258</v>
      </c>
      <c r="H9" s="71">
        <v>8</v>
      </c>
      <c r="I9" s="71">
        <v>6</v>
      </c>
      <c r="J9" s="71">
        <v>147</v>
      </c>
      <c r="K9" s="71">
        <v>1282</v>
      </c>
      <c r="L9" s="71">
        <v>68</v>
      </c>
      <c r="M9" s="71">
        <v>23</v>
      </c>
      <c r="N9" s="71">
        <v>590</v>
      </c>
      <c r="O9" s="71">
        <v>364</v>
      </c>
      <c r="P9" s="71">
        <v>372</v>
      </c>
      <c r="Q9" s="71">
        <v>50</v>
      </c>
      <c r="R9" s="71">
        <v>1569</v>
      </c>
      <c r="S9" s="71">
        <v>131</v>
      </c>
      <c r="T9" s="85">
        <v>328</v>
      </c>
      <c r="U9" s="263"/>
    </row>
    <row r="10" spans="1:21" ht="20.100000000000001" customHeight="1">
      <c r="A10" s="638" t="s">
        <v>23</v>
      </c>
      <c r="B10" s="120" t="s">
        <v>660</v>
      </c>
      <c r="C10" s="218">
        <v>11</v>
      </c>
      <c r="D10" s="71">
        <v>0</v>
      </c>
      <c r="E10" s="71">
        <v>0</v>
      </c>
      <c r="F10" s="71">
        <v>159</v>
      </c>
      <c r="G10" s="71">
        <v>87</v>
      </c>
      <c r="H10" s="71">
        <v>1</v>
      </c>
      <c r="I10" s="71">
        <v>2</v>
      </c>
      <c r="J10" s="71">
        <v>18</v>
      </c>
      <c r="K10" s="71">
        <v>237</v>
      </c>
      <c r="L10" s="71">
        <v>18</v>
      </c>
      <c r="M10" s="71">
        <v>11</v>
      </c>
      <c r="N10" s="71">
        <v>27</v>
      </c>
      <c r="O10" s="71">
        <v>84</v>
      </c>
      <c r="P10" s="71">
        <v>77</v>
      </c>
      <c r="Q10" s="71">
        <v>20</v>
      </c>
      <c r="R10" s="71">
        <v>58</v>
      </c>
      <c r="S10" s="71">
        <v>18</v>
      </c>
      <c r="T10" s="85">
        <v>82</v>
      </c>
      <c r="U10" s="263"/>
    </row>
    <row r="11" spans="1:21" ht="20.100000000000001" customHeight="1">
      <c r="A11" s="638"/>
      <c r="B11" s="120" t="s">
        <v>626</v>
      </c>
      <c r="C11" s="218">
        <v>75</v>
      </c>
      <c r="D11" s="71">
        <v>0</v>
      </c>
      <c r="E11" s="71">
        <v>0</v>
      </c>
      <c r="F11" s="71">
        <v>815</v>
      </c>
      <c r="G11" s="71">
        <v>1307</v>
      </c>
      <c r="H11" s="71">
        <v>8</v>
      </c>
      <c r="I11" s="71">
        <v>5</v>
      </c>
      <c r="J11" s="71">
        <v>128</v>
      </c>
      <c r="K11" s="71">
        <v>1187</v>
      </c>
      <c r="L11" s="71">
        <v>79</v>
      </c>
      <c r="M11" s="71">
        <v>16</v>
      </c>
      <c r="N11" s="71">
        <v>588</v>
      </c>
      <c r="O11" s="71">
        <v>362</v>
      </c>
      <c r="P11" s="71">
        <v>319</v>
      </c>
      <c r="Q11" s="71">
        <v>51</v>
      </c>
      <c r="R11" s="71">
        <v>1499</v>
      </c>
      <c r="S11" s="71">
        <v>115</v>
      </c>
      <c r="T11" s="85">
        <v>308</v>
      </c>
      <c r="U11" s="263"/>
    </row>
    <row r="12" spans="1:21" ht="20.100000000000001" customHeight="1">
      <c r="A12" s="638" t="s">
        <v>42</v>
      </c>
      <c r="B12" s="120" t="s">
        <v>660</v>
      </c>
      <c r="C12" s="645">
        <v>18</v>
      </c>
      <c r="D12" s="646"/>
      <c r="E12" s="71">
        <v>0</v>
      </c>
      <c r="F12" s="71">
        <v>135</v>
      </c>
      <c r="G12" s="71">
        <v>86</v>
      </c>
      <c r="H12" s="71">
        <v>2</v>
      </c>
      <c r="I12" s="71">
        <v>3</v>
      </c>
      <c r="J12" s="71">
        <v>16</v>
      </c>
      <c r="K12" s="71">
        <v>205</v>
      </c>
      <c r="L12" s="71">
        <v>12</v>
      </c>
      <c r="M12" s="71">
        <v>13</v>
      </c>
      <c r="N12" s="71">
        <v>32</v>
      </c>
      <c r="O12" s="71">
        <v>86</v>
      </c>
      <c r="P12" s="71">
        <v>70</v>
      </c>
      <c r="Q12" s="71">
        <v>20</v>
      </c>
      <c r="R12" s="71">
        <v>68</v>
      </c>
      <c r="S12" s="71">
        <v>18</v>
      </c>
      <c r="T12" s="85">
        <v>81</v>
      </c>
      <c r="U12" s="263"/>
    </row>
    <row r="13" spans="1:21" ht="20.100000000000001" customHeight="1">
      <c r="A13" s="563"/>
      <c r="B13" s="205" t="s">
        <v>626</v>
      </c>
      <c r="C13" s="647">
        <v>109</v>
      </c>
      <c r="D13" s="648"/>
      <c r="E13" s="72">
        <v>0</v>
      </c>
      <c r="F13" s="72">
        <v>595</v>
      </c>
      <c r="G13" s="72">
        <v>1223</v>
      </c>
      <c r="H13" s="72">
        <v>22</v>
      </c>
      <c r="I13" s="72">
        <v>7</v>
      </c>
      <c r="J13" s="72">
        <v>124</v>
      </c>
      <c r="K13" s="72">
        <v>1049</v>
      </c>
      <c r="L13" s="72">
        <v>77</v>
      </c>
      <c r="M13" s="72">
        <v>29</v>
      </c>
      <c r="N13" s="72">
        <v>561</v>
      </c>
      <c r="O13" s="72">
        <v>317</v>
      </c>
      <c r="P13" s="72">
        <v>286</v>
      </c>
      <c r="Q13" s="72">
        <v>57</v>
      </c>
      <c r="R13" s="72">
        <v>1627</v>
      </c>
      <c r="S13" s="72">
        <v>113</v>
      </c>
      <c r="T13" s="87">
        <v>364</v>
      </c>
      <c r="U13" s="263"/>
    </row>
    <row r="15" spans="1:21" ht="20.100000000000001" customHeight="1">
      <c r="A15" s="1" t="s">
        <v>293</v>
      </c>
    </row>
    <row r="16" spans="1:21" ht="20.100000000000001" customHeight="1">
      <c r="A16" s="1" t="s">
        <v>417</v>
      </c>
      <c r="J16" s="1" t="s">
        <v>476</v>
      </c>
    </row>
    <row r="17" spans="1:10" ht="20.100000000000001" customHeight="1">
      <c r="A17" s="195"/>
      <c r="B17" s="88" t="s">
        <v>636</v>
      </c>
      <c r="C17" s="564" t="s">
        <v>639</v>
      </c>
      <c r="D17" s="565"/>
      <c r="E17" s="564" t="s">
        <v>640</v>
      </c>
      <c r="F17" s="565"/>
      <c r="G17" s="564" t="s">
        <v>641</v>
      </c>
      <c r="H17" s="565"/>
      <c r="I17" s="564" t="s">
        <v>21</v>
      </c>
      <c r="J17" s="565"/>
    </row>
    <row r="18" spans="1:10" ht="20.100000000000001" customHeight="1">
      <c r="A18" s="21" t="s">
        <v>56</v>
      </c>
      <c r="B18" s="206"/>
      <c r="C18" s="220" t="s">
        <v>299</v>
      </c>
      <c r="D18" s="230" t="s">
        <v>642</v>
      </c>
      <c r="E18" s="220" t="s">
        <v>299</v>
      </c>
      <c r="F18" s="230" t="s">
        <v>642</v>
      </c>
      <c r="G18" s="220" t="s">
        <v>299</v>
      </c>
      <c r="H18" s="230" t="s">
        <v>642</v>
      </c>
      <c r="I18" s="220" t="s">
        <v>299</v>
      </c>
      <c r="J18" s="230" t="s">
        <v>642</v>
      </c>
    </row>
    <row r="19" spans="1:10" ht="20.100000000000001" customHeight="1">
      <c r="A19" s="649" t="s">
        <v>643</v>
      </c>
      <c r="B19" s="650"/>
      <c r="C19" s="221">
        <v>1483</v>
      </c>
      <c r="D19" s="231">
        <v>100</v>
      </c>
      <c r="E19" s="221">
        <v>1300</v>
      </c>
      <c r="F19" s="241">
        <v>87.66</v>
      </c>
      <c r="G19" s="221">
        <v>118</v>
      </c>
      <c r="H19" s="241">
        <v>7.96</v>
      </c>
      <c r="I19" s="221">
        <v>65</v>
      </c>
      <c r="J19" s="241">
        <v>4.38</v>
      </c>
    </row>
    <row r="20" spans="1:10" ht="20.100000000000001" customHeight="1">
      <c r="A20" s="649" t="s">
        <v>645</v>
      </c>
      <c r="B20" s="650"/>
      <c r="C20" s="221">
        <v>1115</v>
      </c>
      <c r="D20" s="231">
        <v>100</v>
      </c>
      <c r="E20" s="221">
        <v>1013</v>
      </c>
      <c r="F20" s="241">
        <v>90.85</v>
      </c>
      <c r="G20" s="221">
        <v>69</v>
      </c>
      <c r="H20" s="241">
        <v>6.19</v>
      </c>
      <c r="I20" s="221">
        <v>33</v>
      </c>
      <c r="J20" s="241">
        <v>2.96</v>
      </c>
    </row>
    <row r="21" spans="1:10" ht="20.100000000000001" customHeight="1">
      <c r="A21" s="649" t="s">
        <v>594</v>
      </c>
      <c r="B21" s="650"/>
      <c r="C21" s="221">
        <v>1027</v>
      </c>
      <c r="D21" s="231">
        <v>100</v>
      </c>
      <c r="E21" s="221">
        <v>938</v>
      </c>
      <c r="F21" s="241">
        <v>91.33</v>
      </c>
      <c r="G21" s="221">
        <v>63</v>
      </c>
      <c r="H21" s="241">
        <v>6.13</v>
      </c>
      <c r="I21" s="221">
        <v>26</v>
      </c>
      <c r="J21" s="241">
        <v>2.5299999999999998</v>
      </c>
    </row>
    <row r="22" spans="1:10" ht="20.100000000000001" customHeight="1">
      <c r="A22" s="649" t="s">
        <v>348</v>
      </c>
      <c r="B22" s="650"/>
      <c r="C22" s="221">
        <v>1043</v>
      </c>
      <c r="D22" s="231">
        <v>100</v>
      </c>
      <c r="E22" s="221">
        <v>978</v>
      </c>
      <c r="F22" s="241">
        <v>92.88</v>
      </c>
      <c r="G22" s="221">
        <v>46</v>
      </c>
      <c r="H22" s="241">
        <v>5.08</v>
      </c>
      <c r="I22" s="221">
        <v>18</v>
      </c>
      <c r="J22" s="241">
        <v>2.0299999999999998</v>
      </c>
    </row>
    <row r="23" spans="1:10" ht="20.100000000000001" customHeight="1">
      <c r="A23" s="651" t="s">
        <v>646</v>
      </c>
      <c r="B23" s="652"/>
      <c r="C23" s="35">
        <v>936</v>
      </c>
      <c r="D23" s="232">
        <v>100</v>
      </c>
      <c r="E23" s="237">
        <v>890</v>
      </c>
      <c r="F23" s="242">
        <v>95.09</v>
      </c>
      <c r="G23" s="237">
        <v>38</v>
      </c>
      <c r="H23" s="242">
        <v>4.0599999999999996</v>
      </c>
      <c r="I23" s="237">
        <v>8</v>
      </c>
      <c r="J23" s="242">
        <v>0.85</v>
      </c>
    </row>
    <row r="24" spans="1:10" ht="20.100000000000001" customHeight="1">
      <c r="J24" s="119" t="s">
        <v>551</v>
      </c>
    </row>
    <row r="25" spans="1:10" ht="20.100000000000001" customHeight="1">
      <c r="A25" s="196"/>
      <c r="B25" s="196"/>
      <c r="J25" s="119"/>
    </row>
    <row r="26" spans="1:10" ht="20.100000000000001" customHeight="1">
      <c r="A26" s="1" t="s">
        <v>647</v>
      </c>
      <c r="H26" s="119" t="s">
        <v>96</v>
      </c>
    </row>
    <row r="27" spans="1:10" ht="20.100000000000001" customHeight="1">
      <c r="A27" s="653"/>
      <c r="B27" s="654"/>
      <c r="C27" s="655"/>
      <c r="D27" s="233" t="s">
        <v>60</v>
      </c>
      <c r="E27" s="5" t="s">
        <v>3</v>
      </c>
      <c r="F27" s="5" t="s">
        <v>7</v>
      </c>
      <c r="G27" s="5" t="s">
        <v>33</v>
      </c>
      <c r="H27" s="12" t="s">
        <v>41</v>
      </c>
    </row>
    <row r="28" spans="1:10" ht="20.100000000000001" customHeight="1">
      <c r="A28" s="636" t="s">
        <v>648</v>
      </c>
      <c r="B28" s="656"/>
      <c r="C28" s="657"/>
      <c r="D28" s="217">
        <v>2970</v>
      </c>
      <c r="E28" s="70">
        <v>2665</v>
      </c>
      <c r="F28" s="70">
        <v>2340</v>
      </c>
      <c r="G28" s="70">
        <v>1929</v>
      </c>
      <c r="H28" s="84">
        <v>1541</v>
      </c>
    </row>
    <row r="29" spans="1:10" ht="20.100000000000001" customHeight="1">
      <c r="A29" s="638" t="s">
        <v>649</v>
      </c>
      <c r="B29" s="639"/>
      <c r="C29" s="571"/>
      <c r="D29" s="218">
        <v>893</v>
      </c>
      <c r="E29" s="71">
        <v>1002</v>
      </c>
      <c r="F29" s="71">
        <v>1026</v>
      </c>
      <c r="G29" s="71">
        <v>906</v>
      </c>
      <c r="H29" s="85">
        <v>763</v>
      </c>
    </row>
    <row r="30" spans="1:10" ht="20.100000000000001" customHeight="1">
      <c r="A30" s="668" t="s">
        <v>51</v>
      </c>
      <c r="B30" s="658" t="s">
        <v>651</v>
      </c>
      <c r="C30" s="659"/>
      <c r="D30" s="218">
        <v>367</v>
      </c>
      <c r="E30" s="71">
        <v>340</v>
      </c>
      <c r="F30" s="71">
        <v>324</v>
      </c>
      <c r="G30" s="71">
        <v>269</v>
      </c>
      <c r="H30" s="85">
        <v>629</v>
      </c>
    </row>
    <row r="31" spans="1:10" ht="20.100000000000001" customHeight="1">
      <c r="A31" s="668"/>
      <c r="B31" s="669" t="s">
        <v>55</v>
      </c>
      <c r="C31" s="120" t="s">
        <v>652</v>
      </c>
      <c r="D31" s="218">
        <v>62</v>
      </c>
      <c r="E31" s="71">
        <v>76</v>
      </c>
      <c r="F31" s="71">
        <v>67</v>
      </c>
      <c r="G31" s="71">
        <v>55</v>
      </c>
      <c r="H31" s="85">
        <v>48</v>
      </c>
    </row>
    <row r="32" spans="1:10" ht="20.100000000000001" customHeight="1">
      <c r="A32" s="668"/>
      <c r="B32" s="669"/>
      <c r="C32" s="120" t="s">
        <v>653</v>
      </c>
      <c r="D32" s="218">
        <v>1648</v>
      </c>
      <c r="E32" s="71">
        <v>1247</v>
      </c>
      <c r="F32" s="71">
        <v>923</v>
      </c>
      <c r="G32" s="71">
        <v>699</v>
      </c>
      <c r="H32" s="85">
        <v>101</v>
      </c>
    </row>
    <row r="33" spans="1:9" ht="20.100000000000001" customHeight="1">
      <c r="A33" s="660" t="s">
        <v>152</v>
      </c>
      <c r="B33" s="661"/>
      <c r="C33" s="662"/>
      <c r="D33" s="219">
        <v>2851</v>
      </c>
      <c r="E33" s="72">
        <v>2355</v>
      </c>
      <c r="F33" s="72">
        <v>1597</v>
      </c>
      <c r="G33" s="72">
        <v>1261</v>
      </c>
      <c r="H33" s="87">
        <v>1869</v>
      </c>
    </row>
    <row r="34" spans="1:9" ht="20.100000000000001" customHeight="1">
      <c r="H34" s="119" t="s">
        <v>551</v>
      </c>
    </row>
    <row r="36" spans="1:9" ht="20.100000000000001" customHeight="1">
      <c r="A36" s="1" t="s">
        <v>8</v>
      </c>
      <c r="I36" s="119" t="s">
        <v>654</v>
      </c>
    </row>
    <row r="37" spans="1:9" ht="20.100000000000001" customHeight="1">
      <c r="A37" s="562"/>
      <c r="B37" s="593"/>
      <c r="C37" s="562" t="s">
        <v>656</v>
      </c>
      <c r="D37" s="566"/>
      <c r="E37" s="567"/>
      <c r="F37" s="562" t="s">
        <v>657</v>
      </c>
      <c r="G37" s="566"/>
      <c r="H37" s="567"/>
      <c r="I37" s="574" t="s">
        <v>64</v>
      </c>
    </row>
    <row r="38" spans="1:9" ht="20.100000000000001" customHeight="1">
      <c r="A38" s="670"/>
      <c r="B38" s="591"/>
      <c r="C38" s="44" t="s">
        <v>659</v>
      </c>
      <c r="D38" s="69" t="s">
        <v>661</v>
      </c>
      <c r="E38" s="102" t="s">
        <v>662</v>
      </c>
      <c r="F38" s="44" t="s">
        <v>659</v>
      </c>
      <c r="G38" s="69" t="s">
        <v>661</v>
      </c>
      <c r="H38" s="102" t="s">
        <v>662</v>
      </c>
      <c r="I38" s="671"/>
    </row>
    <row r="39" spans="1:9" ht="20.100000000000001" customHeight="1">
      <c r="A39" s="638" t="s">
        <v>110</v>
      </c>
      <c r="B39" s="175" t="s">
        <v>517</v>
      </c>
      <c r="C39" s="223">
        <v>6</v>
      </c>
      <c r="D39" s="234">
        <v>0</v>
      </c>
      <c r="E39" s="238">
        <f t="shared" ref="E39:E64" si="0">C39+D39</f>
        <v>6</v>
      </c>
      <c r="F39" s="223">
        <v>22</v>
      </c>
      <c r="G39" s="234">
        <v>0</v>
      </c>
      <c r="H39" s="238">
        <f t="shared" ref="H39:H64" si="1">F39+G39</f>
        <v>22</v>
      </c>
      <c r="I39" s="249">
        <f t="shared" ref="I39:I64" si="2">E39+H39</f>
        <v>28</v>
      </c>
    </row>
    <row r="40" spans="1:9" ht="20.100000000000001" customHeight="1">
      <c r="A40" s="638"/>
      <c r="B40" s="175" t="s">
        <v>299</v>
      </c>
      <c r="C40" s="223">
        <v>2281</v>
      </c>
      <c r="D40" s="234">
        <v>0</v>
      </c>
      <c r="E40" s="238">
        <f t="shared" si="0"/>
        <v>2281</v>
      </c>
      <c r="F40" s="223">
        <v>9961</v>
      </c>
      <c r="G40" s="234">
        <v>0</v>
      </c>
      <c r="H40" s="238">
        <f t="shared" si="1"/>
        <v>9961</v>
      </c>
      <c r="I40" s="249">
        <f t="shared" si="2"/>
        <v>12242</v>
      </c>
    </row>
    <row r="41" spans="1:9" ht="20.100000000000001" customHeight="1">
      <c r="A41" s="638" t="s">
        <v>40</v>
      </c>
      <c r="B41" s="175" t="s">
        <v>517</v>
      </c>
      <c r="C41" s="223">
        <v>7</v>
      </c>
      <c r="D41" s="234">
        <v>0</v>
      </c>
      <c r="E41" s="238">
        <f t="shared" si="0"/>
        <v>7</v>
      </c>
      <c r="F41" s="223">
        <v>22</v>
      </c>
      <c r="G41" s="234">
        <v>0</v>
      </c>
      <c r="H41" s="238">
        <f t="shared" si="1"/>
        <v>22</v>
      </c>
      <c r="I41" s="249">
        <f t="shared" si="2"/>
        <v>29</v>
      </c>
    </row>
    <row r="42" spans="1:9" ht="20.100000000000001" customHeight="1">
      <c r="A42" s="638"/>
      <c r="B42" s="175" t="s">
        <v>299</v>
      </c>
      <c r="C42" s="223">
        <v>3529</v>
      </c>
      <c r="D42" s="234">
        <v>0</v>
      </c>
      <c r="E42" s="238">
        <f t="shared" si="0"/>
        <v>3529</v>
      </c>
      <c r="F42" s="223">
        <v>22848</v>
      </c>
      <c r="G42" s="234">
        <v>0</v>
      </c>
      <c r="H42" s="238">
        <f t="shared" si="1"/>
        <v>22848</v>
      </c>
      <c r="I42" s="249">
        <f t="shared" si="2"/>
        <v>26377</v>
      </c>
    </row>
    <row r="43" spans="1:9" ht="20.100000000000001" customHeight="1">
      <c r="A43" s="638" t="s">
        <v>29</v>
      </c>
      <c r="B43" s="175" t="s">
        <v>517</v>
      </c>
      <c r="C43" s="223">
        <v>10</v>
      </c>
      <c r="D43" s="234">
        <v>0</v>
      </c>
      <c r="E43" s="238">
        <f t="shared" si="0"/>
        <v>10</v>
      </c>
      <c r="F43" s="223">
        <v>23</v>
      </c>
      <c r="G43" s="234">
        <v>0</v>
      </c>
      <c r="H43" s="238">
        <f t="shared" si="1"/>
        <v>23</v>
      </c>
      <c r="I43" s="249">
        <f t="shared" si="2"/>
        <v>33</v>
      </c>
    </row>
    <row r="44" spans="1:9" ht="20.100000000000001" customHeight="1">
      <c r="A44" s="638"/>
      <c r="B44" s="175" t="s">
        <v>299</v>
      </c>
      <c r="C44" s="223">
        <v>4832</v>
      </c>
      <c r="D44" s="234">
        <v>0</v>
      </c>
      <c r="E44" s="238">
        <f t="shared" si="0"/>
        <v>4832</v>
      </c>
      <c r="F44" s="223">
        <v>14252</v>
      </c>
      <c r="G44" s="234">
        <v>0</v>
      </c>
      <c r="H44" s="238">
        <f t="shared" si="1"/>
        <v>14252</v>
      </c>
      <c r="I44" s="249">
        <f t="shared" si="2"/>
        <v>19084</v>
      </c>
    </row>
    <row r="45" spans="1:9" ht="20.100000000000001" customHeight="1">
      <c r="A45" s="638" t="s">
        <v>91</v>
      </c>
      <c r="B45" s="175" t="s">
        <v>517</v>
      </c>
      <c r="C45" s="223">
        <v>2</v>
      </c>
      <c r="D45" s="234">
        <v>0</v>
      </c>
      <c r="E45" s="238">
        <f t="shared" si="0"/>
        <v>2</v>
      </c>
      <c r="F45" s="223">
        <v>33</v>
      </c>
      <c r="G45" s="234">
        <v>0</v>
      </c>
      <c r="H45" s="238">
        <f t="shared" si="1"/>
        <v>33</v>
      </c>
      <c r="I45" s="249">
        <f t="shared" si="2"/>
        <v>35</v>
      </c>
    </row>
    <row r="46" spans="1:9" ht="20.100000000000001" customHeight="1">
      <c r="A46" s="638"/>
      <c r="B46" s="175" t="s">
        <v>299</v>
      </c>
      <c r="C46" s="223">
        <v>1295</v>
      </c>
      <c r="D46" s="234">
        <v>0</v>
      </c>
      <c r="E46" s="238">
        <f t="shared" si="0"/>
        <v>1295</v>
      </c>
      <c r="F46" s="223">
        <v>30536</v>
      </c>
      <c r="G46" s="234">
        <v>0</v>
      </c>
      <c r="H46" s="238">
        <f t="shared" si="1"/>
        <v>30536</v>
      </c>
      <c r="I46" s="249">
        <f t="shared" si="2"/>
        <v>31831</v>
      </c>
    </row>
    <row r="47" spans="1:9" ht="20.100000000000001" customHeight="1">
      <c r="A47" s="638" t="s">
        <v>119</v>
      </c>
      <c r="B47" s="175" t="s">
        <v>517</v>
      </c>
      <c r="C47" s="223">
        <v>5</v>
      </c>
      <c r="D47" s="234">
        <v>0</v>
      </c>
      <c r="E47" s="238">
        <f t="shared" si="0"/>
        <v>5</v>
      </c>
      <c r="F47" s="223">
        <v>47</v>
      </c>
      <c r="G47" s="234">
        <v>0</v>
      </c>
      <c r="H47" s="238">
        <f t="shared" si="1"/>
        <v>47</v>
      </c>
      <c r="I47" s="249">
        <f t="shared" si="2"/>
        <v>52</v>
      </c>
    </row>
    <row r="48" spans="1:9" ht="20.100000000000001" customHeight="1">
      <c r="A48" s="638"/>
      <c r="B48" s="175" t="s">
        <v>299</v>
      </c>
      <c r="C48" s="223">
        <v>2125</v>
      </c>
      <c r="D48" s="234">
        <v>0</v>
      </c>
      <c r="E48" s="238">
        <f t="shared" si="0"/>
        <v>2125</v>
      </c>
      <c r="F48" s="223">
        <v>30882</v>
      </c>
      <c r="G48" s="234">
        <v>0</v>
      </c>
      <c r="H48" s="238">
        <f t="shared" si="1"/>
        <v>30882</v>
      </c>
      <c r="I48" s="249">
        <f t="shared" si="2"/>
        <v>33007</v>
      </c>
    </row>
    <row r="49" spans="1:9" ht="20.100000000000001" customHeight="1">
      <c r="A49" s="638" t="s">
        <v>120</v>
      </c>
      <c r="B49" s="175" t="s">
        <v>517</v>
      </c>
      <c r="C49" s="223">
        <v>4</v>
      </c>
      <c r="D49" s="234">
        <v>0</v>
      </c>
      <c r="E49" s="238">
        <f t="shared" si="0"/>
        <v>4</v>
      </c>
      <c r="F49" s="223">
        <v>23</v>
      </c>
      <c r="G49" s="234">
        <v>0</v>
      </c>
      <c r="H49" s="238">
        <f t="shared" si="1"/>
        <v>23</v>
      </c>
      <c r="I49" s="249">
        <f t="shared" si="2"/>
        <v>27</v>
      </c>
    </row>
    <row r="50" spans="1:9" ht="20.100000000000001" customHeight="1">
      <c r="A50" s="638"/>
      <c r="B50" s="175" t="s">
        <v>299</v>
      </c>
      <c r="C50" s="223">
        <v>1027</v>
      </c>
      <c r="D50" s="234">
        <v>0</v>
      </c>
      <c r="E50" s="238">
        <f t="shared" si="0"/>
        <v>1027</v>
      </c>
      <c r="F50" s="223">
        <v>11656</v>
      </c>
      <c r="G50" s="234">
        <v>0</v>
      </c>
      <c r="H50" s="238">
        <f t="shared" si="1"/>
        <v>11656</v>
      </c>
      <c r="I50" s="249">
        <f t="shared" si="2"/>
        <v>12683</v>
      </c>
    </row>
    <row r="51" spans="1:9" ht="20.100000000000001" customHeight="1">
      <c r="A51" s="638" t="s">
        <v>122</v>
      </c>
      <c r="B51" s="175" t="s">
        <v>517</v>
      </c>
      <c r="C51" s="223">
        <v>5</v>
      </c>
      <c r="D51" s="234">
        <v>0</v>
      </c>
      <c r="E51" s="238">
        <f t="shared" si="0"/>
        <v>5</v>
      </c>
      <c r="F51" s="223">
        <v>38</v>
      </c>
      <c r="G51" s="234">
        <v>0</v>
      </c>
      <c r="H51" s="238">
        <f t="shared" si="1"/>
        <v>38</v>
      </c>
      <c r="I51" s="249">
        <f t="shared" si="2"/>
        <v>43</v>
      </c>
    </row>
    <row r="52" spans="1:9" ht="20.100000000000001" customHeight="1">
      <c r="A52" s="638"/>
      <c r="B52" s="175" t="s">
        <v>299</v>
      </c>
      <c r="C52" s="223">
        <v>4093</v>
      </c>
      <c r="D52" s="234">
        <v>0</v>
      </c>
      <c r="E52" s="238">
        <f t="shared" si="0"/>
        <v>4093</v>
      </c>
      <c r="F52" s="223">
        <v>23196</v>
      </c>
      <c r="G52" s="234">
        <v>0</v>
      </c>
      <c r="H52" s="238">
        <f t="shared" si="1"/>
        <v>23196</v>
      </c>
      <c r="I52" s="249">
        <f t="shared" si="2"/>
        <v>27289</v>
      </c>
    </row>
    <row r="53" spans="1:9" ht="20.100000000000001" customHeight="1">
      <c r="A53" s="638" t="s">
        <v>663</v>
      </c>
      <c r="B53" s="175" t="s">
        <v>517</v>
      </c>
      <c r="C53" s="223">
        <v>8</v>
      </c>
      <c r="D53" s="234">
        <v>0</v>
      </c>
      <c r="E53" s="238">
        <f t="shared" si="0"/>
        <v>8</v>
      </c>
      <c r="F53" s="223">
        <v>49</v>
      </c>
      <c r="G53" s="234">
        <v>0</v>
      </c>
      <c r="H53" s="238">
        <f t="shared" si="1"/>
        <v>49</v>
      </c>
      <c r="I53" s="249">
        <f t="shared" si="2"/>
        <v>57</v>
      </c>
    </row>
    <row r="54" spans="1:9" ht="20.100000000000001" customHeight="1">
      <c r="A54" s="638"/>
      <c r="B54" s="175" t="s">
        <v>299</v>
      </c>
      <c r="C54" s="223">
        <v>2650</v>
      </c>
      <c r="D54" s="234">
        <v>0</v>
      </c>
      <c r="E54" s="238">
        <f t="shared" si="0"/>
        <v>2650</v>
      </c>
      <c r="F54" s="223">
        <v>32330</v>
      </c>
      <c r="G54" s="234">
        <v>0</v>
      </c>
      <c r="H54" s="238">
        <f t="shared" si="1"/>
        <v>32330</v>
      </c>
      <c r="I54" s="249">
        <f t="shared" si="2"/>
        <v>34980</v>
      </c>
    </row>
    <row r="55" spans="1:9" ht="20.100000000000001" customHeight="1">
      <c r="A55" s="638" t="s">
        <v>124</v>
      </c>
      <c r="B55" s="175" t="s">
        <v>517</v>
      </c>
      <c r="C55" s="223">
        <v>3</v>
      </c>
      <c r="D55" s="234">
        <v>0</v>
      </c>
      <c r="E55" s="238">
        <f t="shared" si="0"/>
        <v>3</v>
      </c>
      <c r="F55" s="223">
        <v>25</v>
      </c>
      <c r="G55" s="234">
        <v>0</v>
      </c>
      <c r="H55" s="238">
        <f t="shared" si="1"/>
        <v>25</v>
      </c>
      <c r="I55" s="249">
        <f t="shared" si="2"/>
        <v>28</v>
      </c>
    </row>
    <row r="56" spans="1:9" ht="20.100000000000001" customHeight="1">
      <c r="A56" s="638"/>
      <c r="B56" s="175" t="s">
        <v>299</v>
      </c>
      <c r="C56" s="223">
        <v>1658</v>
      </c>
      <c r="D56" s="234">
        <v>0</v>
      </c>
      <c r="E56" s="238">
        <f t="shared" si="0"/>
        <v>1658</v>
      </c>
      <c r="F56" s="223">
        <v>13321</v>
      </c>
      <c r="G56" s="234">
        <v>0</v>
      </c>
      <c r="H56" s="238">
        <f t="shared" si="1"/>
        <v>13321</v>
      </c>
      <c r="I56" s="249">
        <f t="shared" si="2"/>
        <v>14979</v>
      </c>
    </row>
    <row r="57" spans="1:9" ht="20.100000000000001" customHeight="1">
      <c r="A57" s="638" t="s">
        <v>82</v>
      </c>
      <c r="B57" s="175" t="s">
        <v>517</v>
      </c>
      <c r="C57" s="223">
        <v>1</v>
      </c>
      <c r="D57" s="234">
        <v>0</v>
      </c>
      <c r="E57" s="238">
        <f t="shared" si="0"/>
        <v>1</v>
      </c>
      <c r="F57" s="223">
        <v>23</v>
      </c>
      <c r="G57" s="234">
        <v>0</v>
      </c>
      <c r="H57" s="238">
        <f t="shared" si="1"/>
        <v>23</v>
      </c>
      <c r="I57" s="249">
        <f t="shared" si="2"/>
        <v>24</v>
      </c>
    </row>
    <row r="58" spans="1:9" ht="20.100000000000001" customHeight="1">
      <c r="A58" s="638"/>
      <c r="B58" s="175" t="s">
        <v>299</v>
      </c>
      <c r="C58" s="223">
        <v>228</v>
      </c>
      <c r="D58" s="234">
        <v>0</v>
      </c>
      <c r="E58" s="238">
        <f t="shared" si="0"/>
        <v>228</v>
      </c>
      <c r="F58" s="223">
        <v>14044</v>
      </c>
      <c r="G58" s="234">
        <v>0</v>
      </c>
      <c r="H58" s="238">
        <f t="shared" si="1"/>
        <v>14044</v>
      </c>
      <c r="I58" s="249">
        <f t="shared" si="2"/>
        <v>14272</v>
      </c>
    </row>
    <row r="59" spans="1:9" ht="20.100000000000001" customHeight="1">
      <c r="A59" s="638" t="s">
        <v>725</v>
      </c>
      <c r="B59" s="175" t="s">
        <v>517</v>
      </c>
      <c r="C59" s="223">
        <v>1</v>
      </c>
      <c r="D59" s="234">
        <v>0</v>
      </c>
      <c r="E59" s="238">
        <f t="shared" si="0"/>
        <v>1</v>
      </c>
      <c r="F59" s="223">
        <v>13</v>
      </c>
      <c r="G59" s="234">
        <v>0</v>
      </c>
      <c r="H59" s="238">
        <f t="shared" si="1"/>
        <v>13</v>
      </c>
      <c r="I59" s="249">
        <f t="shared" si="2"/>
        <v>14</v>
      </c>
    </row>
    <row r="60" spans="1:9" ht="20.100000000000001" customHeight="1">
      <c r="A60" s="638"/>
      <c r="B60" s="175" t="s">
        <v>299</v>
      </c>
      <c r="C60" s="517">
        <v>9.0999999999999998E-2</v>
      </c>
      <c r="D60" s="234">
        <v>0</v>
      </c>
      <c r="E60" s="519">
        <f t="shared" si="0"/>
        <v>9.0999999999999998E-2</v>
      </c>
      <c r="F60" s="223">
        <v>5546</v>
      </c>
      <c r="G60" s="234">
        <v>0</v>
      </c>
      <c r="H60" s="238">
        <f t="shared" si="1"/>
        <v>5546</v>
      </c>
      <c r="I60" s="249">
        <f t="shared" si="2"/>
        <v>5546.0910000000003</v>
      </c>
    </row>
    <row r="61" spans="1:9" ht="20.100000000000001" customHeight="1">
      <c r="A61" s="638" t="s">
        <v>726</v>
      </c>
      <c r="B61" s="455" t="s">
        <v>517</v>
      </c>
      <c r="C61" s="223">
        <v>2</v>
      </c>
      <c r="D61" s="234">
        <v>0</v>
      </c>
      <c r="E61" s="238">
        <f t="shared" si="0"/>
        <v>2</v>
      </c>
      <c r="F61" s="223">
        <v>10</v>
      </c>
      <c r="G61" s="234">
        <v>0</v>
      </c>
      <c r="H61" s="238">
        <f t="shared" si="1"/>
        <v>10</v>
      </c>
      <c r="I61" s="249">
        <f t="shared" si="2"/>
        <v>12</v>
      </c>
    </row>
    <row r="62" spans="1:9" ht="20.100000000000001" customHeight="1">
      <c r="A62" s="638"/>
      <c r="B62" s="455" t="s">
        <v>299</v>
      </c>
      <c r="C62" s="223">
        <v>709</v>
      </c>
      <c r="D62" s="234">
        <v>0</v>
      </c>
      <c r="E62" s="238">
        <f t="shared" si="0"/>
        <v>709</v>
      </c>
      <c r="F62" s="223">
        <v>7317</v>
      </c>
      <c r="G62" s="234">
        <v>0</v>
      </c>
      <c r="H62" s="238">
        <f t="shared" si="1"/>
        <v>7317</v>
      </c>
      <c r="I62" s="249">
        <f t="shared" si="2"/>
        <v>8026</v>
      </c>
    </row>
    <row r="63" spans="1:9" s="2" customFormat="1" ht="20.100000000000001" customHeight="1">
      <c r="A63" s="636" t="s">
        <v>731</v>
      </c>
      <c r="B63" s="51" t="s">
        <v>517</v>
      </c>
      <c r="C63" s="464">
        <v>4</v>
      </c>
      <c r="D63" s="322">
        <v>0</v>
      </c>
      <c r="E63" s="465">
        <f t="shared" si="0"/>
        <v>4</v>
      </c>
      <c r="F63" s="464">
        <v>15</v>
      </c>
      <c r="G63" s="322">
        <v>0</v>
      </c>
      <c r="H63" s="465">
        <f t="shared" si="1"/>
        <v>15</v>
      </c>
      <c r="I63" s="466">
        <f t="shared" si="2"/>
        <v>19</v>
      </c>
    </row>
    <row r="64" spans="1:9" s="2" customFormat="1" ht="20.100000000000001" customHeight="1" thickBot="1">
      <c r="A64" s="563"/>
      <c r="B64" s="208" t="s">
        <v>299</v>
      </c>
      <c r="C64" s="518">
        <v>1031.0909999999999</v>
      </c>
      <c r="D64" s="235">
        <v>0</v>
      </c>
      <c r="E64" s="520">
        <f t="shared" si="0"/>
        <v>1031.0909999999999</v>
      </c>
      <c r="F64" s="224">
        <v>8355</v>
      </c>
      <c r="G64" s="235">
        <v>0</v>
      </c>
      <c r="H64" s="239">
        <f t="shared" si="1"/>
        <v>8355</v>
      </c>
      <c r="I64" s="250">
        <f t="shared" si="2"/>
        <v>9386.0910000000003</v>
      </c>
    </row>
    <row r="65" spans="1:11" ht="20.100000000000001" customHeight="1">
      <c r="A65" s="1" t="s">
        <v>664</v>
      </c>
      <c r="I65" s="119" t="s">
        <v>665</v>
      </c>
    </row>
    <row r="66" spans="1:11" ht="20.100000000000001" customHeight="1">
      <c r="A66" s="1" t="s">
        <v>611</v>
      </c>
    </row>
    <row r="68" spans="1:11" ht="20.100000000000001" customHeight="1">
      <c r="A68" s="1" t="s">
        <v>234</v>
      </c>
    </row>
    <row r="69" spans="1:11" ht="20.100000000000001" customHeight="1">
      <c r="A69" s="198"/>
      <c r="B69" s="209" t="s">
        <v>60</v>
      </c>
      <c r="C69" s="209" t="s">
        <v>3</v>
      </c>
      <c r="D69" s="209" t="s">
        <v>7</v>
      </c>
      <c r="E69" s="209" t="s">
        <v>33</v>
      </c>
      <c r="F69" s="243" t="s">
        <v>84</v>
      </c>
    </row>
    <row r="70" spans="1:11" ht="20.100000000000001" customHeight="1">
      <c r="A70" s="199" t="s">
        <v>619</v>
      </c>
      <c r="B70" s="210">
        <v>1784</v>
      </c>
      <c r="C70" s="210">
        <v>1780</v>
      </c>
      <c r="D70" s="210">
        <v>1730</v>
      </c>
      <c r="E70" s="210">
        <v>1638</v>
      </c>
      <c r="F70" s="244">
        <v>1411</v>
      </c>
    </row>
    <row r="71" spans="1:11" ht="20.100000000000001" customHeight="1">
      <c r="A71" s="200" t="s">
        <v>666</v>
      </c>
      <c r="B71" s="211">
        <v>8982</v>
      </c>
      <c r="C71" s="211">
        <v>9500</v>
      </c>
      <c r="D71" s="211">
        <v>9168</v>
      </c>
      <c r="E71" s="211">
        <v>9289</v>
      </c>
      <c r="F71" s="245">
        <v>8262</v>
      </c>
    </row>
    <row r="72" spans="1:11" ht="20.100000000000001" customHeight="1">
      <c r="F72" s="119" t="s">
        <v>551</v>
      </c>
    </row>
    <row r="75" spans="1:11" ht="20.100000000000001" customHeight="1">
      <c r="A75" s="1" t="s">
        <v>524</v>
      </c>
    </row>
    <row r="76" spans="1:11" ht="20.100000000000001" customHeight="1">
      <c r="A76" s="1" t="s">
        <v>688</v>
      </c>
    </row>
    <row r="77" spans="1:11" ht="20.100000000000001" customHeight="1">
      <c r="A77" s="653"/>
      <c r="B77" s="654"/>
      <c r="C77" s="5" t="s">
        <v>15</v>
      </c>
      <c r="D77" s="5" t="s">
        <v>18</v>
      </c>
      <c r="E77" s="5" t="s">
        <v>38</v>
      </c>
      <c r="F77" s="5" t="s">
        <v>33</v>
      </c>
      <c r="G77" s="5" t="s">
        <v>23</v>
      </c>
      <c r="H77" s="5" t="s">
        <v>39</v>
      </c>
      <c r="I77" s="5" t="s">
        <v>22</v>
      </c>
      <c r="J77" s="5" t="s">
        <v>690</v>
      </c>
      <c r="K77" s="12" t="s">
        <v>41</v>
      </c>
    </row>
    <row r="78" spans="1:11" ht="20.100000000000001" customHeight="1">
      <c r="A78" s="644" t="s">
        <v>660</v>
      </c>
      <c r="B78" s="663"/>
      <c r="C78" s="140">
        <v>56</v>
      </c>
      <c r="D78" s="140">
        <v>54</v>
      </c>
      <c r="E78" s="140">
        <v>53</v>
      </c>
      <c r="F78" s="140">
        <v>59</v>
      </c>
      <c r="G78" s="140">
        <v>51</v>
      </c>
      <c r="H78" s="140">
        <v>51</v>
      </c>
      <c r="I78" s="140">
        <v>50</v>
      </c>
      <c r="J78" s="140">
        <v>51</v>
      </c>
      <c r="K78" s="179">
        <v>42</v>
      </c>
    </row>
    <row r="79" spans="1:11" ht="20.100000000000001" customHeight="1">
      <c r="A79" s="666" t="s">
        <v>710</v>
      </c>
      <c r="B79" s="667"/>
      <c r="C79" s="225">
        <v>1174</v>
      </c>
      <c r="D79" s="225">
        <v>1120</v>
      </c>
      <c r="E79" s="225">
        <v>1150</v>
      </c>
      <c r="F79" s="225">
        <v>1108</v>
      </c>
      <c r="G79" s="225">
        <v>1184</v>
      </c>
      <c r="H79" s="225">
        <v>1222</v>
      </c>
      <c r="I79" s="225">
        <v>1218</v>
      </c>
      <c r="J79" s="225">
        <v>1205</v>
      </c>
      <c r="K79" s="257">
        <v>997</v>
      </c>
    </row>
    <row r="80" spans="1:11" ht="20.100000000000001" customHeight="1">
      <c r="A80" s="636"/>
      <c r="B80" s="212" t="s">
        <v>691</v>
      </c>
      <c r="C80" s="226">
        <v>168023</v>
      </c>
      <c r="D80" s="226">
        <v>174318</v>
      </c>
      <c r="E80" s="226">
        <v>200948</v>
      </c>
      <c r="F80" s="226">
        <v>240507</v>
      </c>
      <c r="G80" s="226">
        <v>276063</v>
      </c>
      <c r="H80" s="246">
        <v>278791</v>
      </c>
      <c r="I80" s="251">
        <v>256910</v>
      </c>
      <c r="J80" s="255" t="s">
        <v>333</v>
      </c>
      <c r="K80" s="258" t="s">
        <v>333</v>
      </c>
    </row>
    <row r="81" spans="1:11" ht="20.100000000000001" customHeight="1">
      <c r="A81" s="638"/>
      <c r="B81" s="207" t="s">
        <v>692</v>
      </c>
      <c r="C81" s="227" t="s">
        <v>333</v>
      </c>
      <c r="D81" s="227" t="s">
        <v>333</v>
      </c>
      <c r="E81" s="227" t="s">
        <v>449</v>
      </c>
      <c r="F81" s="227" t="s">
        <v>703</v>
      </c>
      <c r="G81" s="227" t="s">
        <v>333</v>
      </c>
      <c r="H81" s="247" t="s">
        <v>333</v>
      </c>
      <c r="I81" s="252" t="s">
        <v>333</v>
      </c>
      <c r="J81" s="236" t="s">
        <v>333</v>
      </c>
      <c r="K81" s="259" t="s">
        <v>333</v>
      </c>
    </row>
    <row r="82" spans="1:11" ht="20.100000000000001" customHeight="1">
      <c r="A82" s="638"/>
      <c r="B82" s="207" t="s">
        <v>230</v>
      </c>
      <c r="C82" s="227">
        <v>21723</v>
      </c>
      <c r="D82" s="227">
        <v>19443</v>
      </c>
      <c r="E82" s="227">
        <v>22201</v>
      </c>
      <c r="F82" s="227">
        <v>22014</v>
      </c>
      <c r="G82" s="227" t="s">
        <v>333</v>
      </c>
      <c r="H82" s="247" t="s">
        <v>333</v>
      </c>
      <c r="I82" s="252" t="s">
        <v>333</v>
      </c>
      <c r="J82" s="236" t="s">
        <v>333</v>
      </c>
      <c r="K82" s="259" t="s">
        <v>333</v>
      </c>
    </row>
    <row r="83" spans="1:11" ht="20.100000000000001" customHeight="1">
      <c r="A83" s="638"/>
      <c r="B83" s="207" t="s">
        <v>693</v>
      </c>
      <c r="C83" s="227">
        <v>28776</v>
      </c>
      <c r="D83" s="227">
        <v>25130</v>
      </c>
      <c r="E83" s="227">
        <v>25133</v>
      </c>
      <c r="F83" s="227">
        <v>36437</v>
      </c>
      <c r="G83" s="227" t="s">
        <v>333</v>
      </c>
      <c r="H83" s="247" t="s">
        <v>333</v>
      </c>
      <c r="I83" s="252" t="s">
        <v>333</v>
      </c>
      <c r="J83" s="236" t="s">
        <v>333</v>
      </c>
      <c r="K83" s="259" t="s">
        <v>333</v>
      </c>
    </row>
    <row r="84" spans="1:11" ht="20.100000000000001" customHeight="1">
      <c r="A84" s="638"/>
      <c r="B84" s="207" t="s">
        <v>323</v>
      </c>
      <c r="C84" s="227" t="s">
        <v>449</v>
      </c>
      <c r="D84" s="227" t="s">
        <v>449</v>
      </c>
      <c r="E84" s="227" t="s">
        <v>449</v>
      </c>
      <c r="F84" s="227" t="s">
        <v>703</v>
      </c>
      <c r="G84" s="227" t="s">
        <v>449</v>
      </c>
      <c r="H84" s="247">
        <v>0</v>
      </c>
      <c r="I84" s="252">
        <v>0</v>
      </c>
      <c r="J84" s="236" t="s">
        <v>333</v>
      </c>
      <c r="K84" s="259" t="s">
        <v>333</v>
      </c>
    </row>
    <row r="85" spans="1:11" ht="20.100000000000001" customHeight="1">
      <c r="A85" s="638"/>
      <c r="B85" s="207" t="s">
        <v>694</v>
      </c>
      <c r="C85" s="227" t="s">
        <v>449</v>
      </c>
      <c r="D85" s="227" t="s">
        <v>449</v>
      </c>
      <c r="E85" s="227" t="s">
        <v>449</v>
      </c>
      <c r="F85" s="227" t="s">
        <v>449</v>
      </c>
      <c r="G85" s="227" t="s">
        <v>449</v>
      </c>
      <c r="H85" s="247">
        <v>0</v>
      </c>
      <c r="I85" s="252">
        <v>0</v>
      </c>
      <c r="J85" s="236" t="s">
        <v>333</v>
      </c>
      <c r="K85" s="259" t="s">
        <v>333</v>
      </c>
    </row>
    <row r="86" spans="1:11" ht="20.100000000000001" customHeight="1">
      <c r="A86" s="638"/>
      <c r="B86" s="207" t="s">
        <v>133</v>
      </c>
      <c r="C86" s="227" t="s">
        <v>333</v>
      </c>
      <c r="D86" s="227" t="s">
        <v>333</v>
      </c>
      <c r="E86" s="227" t="s">
        <v>333</v>
      </c>
      <c r="F86" s="227" t="s">
        <v>703</v>
      </c>
      <c r="G86" s="227" t="s">
        <v>333</v>
      </c>
      <c r="H86" s="247" t="s">
        <v>333</v>
      </c>
      <c r="I86" s="252" t="s">
        <v>333</v>
      </c>
      <c r="J86" s="236" t="s">
        <v>333</v>
      </c>
      <c r="K86" s="259" t="s">
        <v>333</v>
      </c>
    </row>
    <row r="87" spans="1:11" ht="20.100000000000001" customHeight="1">
      <c r="A87" s="638"/>
      <c r="B87" s="207" t="s">
        <v>695</v>
      </c>
      <c r="C87" s="227" t="s">
        <v>449</v>
      </c>
      <c r="D87" s="227" t="s">
        <v>449</v>
      </c>
      <c r="E87" s="227" t="s">
        <v>449</v>
      </c>
      <c r="F87" s="227" t="s">
        <v>449</v>
      </c>
      <c r="G87" s="227" t="s">
        <v>449</v>
      </c>
      <c r="H87" s="247">
        <v>0</v>
      </c>
      <c r="I87" s="252">
        <v>0</v>
      </c>
      <c r="J87" s="236" t="s">
        <v>333</v>
      </c>
      <c r="K87" s="259" t="s">
        <v>333</v>
      </c>
    </row>
    <row r="88" spans="1:11" ht="20.100000000000001" customHeight="1">
      <c r="A88" s="638"/>
      <c r="B88" s="207" t="s">
        <v>644</v>
      </c>
      <c r="C88" s="227" t="s">
        <v>449</v>
      </c>
      <c r="D88" s="227" t="s">
        <v>449</v>
      </c>
      <c r="E88" s="227" t="s">
        <v>449</v>
      </c>
      <c r="F88" s="227" t="s">
        <v>449</v>
      </c>
      <c r="G88" s="227" t="s">
        <v>449</v>
      </c>
      <c r="H88" s="247">
        <v>0</v>
      </c>
      <c r="I88" s="252">
        <v>0</v>
      </c>
      <c r="J88" s="236" t="s">
        <v>333</v>
      </c>
      <c r="K88" s="259" t="s">
        <v>333</v>
      </c>
    </row>
    <row r="89" spans="1:11" ht="20.100000000000001" customHeight="1">
      <c r="A89" s="638"/>
      <c r="B89" s="207" t="s">
        <v>629</v>
      </c>
      <c r="C89" s="227" t="s">
        <v>333</v>
      </c>
      <c r="D89" s="227">
        <v>106019</v>
      </c>
      <c r="E89" s="227">
        <v>97947</v>
      </c>
      <c r="F89" s="227">
        <v>83058</v>
      </c>
      <c r="G89" s="227">
        <v>110276</v>
      </c>
      <c r="H89" s="247" t="s">
        <v>333</v>
      </c>
      <c r="I89" s="252" t="s">
        <v>333</v>
      </c>
      <c r="J89" s="236" t="s">
        <v>333</v>
      </c>
      <c r="K89" s="259" t="s">
        <v>333</v>
      </c>
    </row>
    <row r="90" spans="1:11" ht="20.100000000000001" customHeight="1">
      <c r="A90" s="638"/>
      <c r="B90" s="207" t="s">
        <v>696</v>
      </c>
      <c r="C90" s="227" t="s">
        <v>449</v>
      </c>
      <c r="D90" s="227" t="s">
        <v>449</v>
      </c>
      <c r="E90" s="227" t="s">
        <v>449</v>
      </c>
      <c r="F90" s="227" t="s">
        <v>449</v>
      </c>
      <c r="G90" s="227" t="s">
        <v>449</v>
      </c>
      <c r="H90" s="247">
        <v>0</v>
      </c>
      <c r="I90" s="252">
        <v>0</v>
      </c>
      <c r="J90" s="236" t="s">
        <v>333</v>
      </c>
      <c r="K90" s="259" t="s">
        <v>333</v>
      </c>
    </row>
    <row r="91" spans="1:11" ht="20.100000000000001" customHeight="1">
      <c r="A91" s="638"/>
      <c r="B91" s="207" t="s">
        <v>697</v>
      </c>
      <c r="C91" s="227" t="s">
        <v>333</v>
      </c>
      <c r="D91" s="227" t="s">
        <v>333</v>
      </c>
      <c r="E91" s="227" t="s">
        <v>333</v>
      </c>
      <c r="F91" s="227" t="s">
        <v>449</v>
      </c>
      <c r="G91" s="227" t="s">
        <v>449</v>
      </c>
      <c r="H91" s="247">
        <v>0</v>
      </c>
      <c r="I91" s="252">
        <v>0</v>
      </c>
      <c r="J91" s="236" t="s">
        <v>333</v>
      </c>
      <c r="K91" s="259" t="s">
        <v>333</v>
      </c>
    </row>
    <row r="92" spans="1:11" ht="20.100000000000001" customHeight="1">
      <c r="A92" s="638"/>
      <c r="B92" s="207" t="s">
        <v>410</v>
      </c>
      <c r="C92" s="227">
        <v>359923</v>
      </c>
      <c r="D92" s="227">
        <v>280859</v>
      </c>
      <c r="E92" s="227">
        <v>395919</v>
      </c>
      <c r="F92" s="227">
        <v>417879</v>
      </c>
      <c r="G92" s="227">
        <v>289157</v>
      </c>
      <c r="H92" s="247" t="s">
        <v>333</v>
      </c>
      <c r="I92" s="252">
        <v>295708</v>
      </c>
      <c r="J92" s="236" t="s">
        <v>333</v>
      </c>
      <c r="K92" s="259" t="s">
        <v>333</v>
      </c>
    </row>
    <row r="93" spans="1:11" ht="20.100000000000001" customHeight="1">
      <c r="A93" s="638"/>
      <c r="B93" s="207" t="s">
        <v>404</v>
      </c>
      <c r="C93" s="227" t="s">
        <v>333</v>
      </c>
      <c r="D93" s="227" t="s">
        <v>333</v>
      </c>
      <c r="E93" s="227" t="s">
        <v>333</v>
      </c>
      <c r="F93" s="227" t="s">
        <v>703</v>
      </c>
      <c r="G93" s="227" t="s">
        <v>333</v>
      </c>
      <c r="H93" s="247" t="s">
        <v>333</v>
      </c>
      <c r="I93" s="252" t="s">
        <v>333</v>
      </c>
      <c r="J93" s="236" t="s">
        <v>333</v>
      </c>
      <c r="K93" s="259" t="s">
        <v>333</v>
      </c>
    </row>
    <row r="94" spans="1:11" ht="20.100000000000001" customHeight="1">
      <c r="A94" s="638"/>
      <c r="B94" s="207" t="s">
        <v>698</v>
      </c>
      <c r="C94" s="227" t="s">
        <v>333</v>
      </c>
      <c r="D94" s="227" t="s">
        <v>333</v>
      </c>
      <c r="E94" s="227" t="s">
        <v>333</v>
      </c>
      <c r="F94" s="227" t="s">
        <v>703</v>
      </c>
      <c r="G94" s="227" t="s">
        <v>333</v>
      </c>
      <c r="H94" s="247" t="s">
        <v>333</v>
      </c>
      <c r="I94" s="252" t="s">
        <v>333</v>
      </c>
      <c r="J94" s="236" t="s">
        <v>333</v>
      </c>
      <c r="K94" s="259" t="s">
        <v>333</v>
      </c>
    </row>
    <row r="95" spans="1:11" ht="20.100000000000001" customHeight="1">
      <c r="A95" s="638"/>
      <c r="B95" s="207" t="s">
        <v>699</v>
      </c>
      <c r="C95" s="227">
        <v>414247</v>
      </c>
      <c r="D95" s="227">
        <v>446240</v>
      </c>
      <c r="E95" s="227" t="s">
        <v>333</v>
      </c>
      <c r="F95" s="227" t="s">
        <v>703</v>
      </c>
      <c r="G95" s="227">
        <v>452371</v>
      </c>
      <c r="H95" s="247" t="s">
        <v>333</v>
      </c>
      <c r="I95" s="252">
        <v>535249</v>
      </c>
      <c r="J95" s="236" t="s">
        <v>333</v>
      </c>
      <c r="K95" s="259" t="s">
        <v>333</v>
      </c>
    </row>
    <row r="96" spans="1:11" ht="20.100000000000001" customHeight="1">
      <c r="A96" s="638"/>
      <c r="B96" s="207" t="s">
        <v>700</v>
      </c>
      <c r="C96" s="227" t="s">
        <v>333</v>
      </c>
      <c r="D96" s="227" t="s">
        <v>333</v>
      </c>
      <c r="E96" s="227" t="s">
        <v>333</v>
      </c>
      <c r="F96" s="227">
        <v>86802</v>
      </c>
      <c r="G96" s="227" t="s">
        <v>333</v>
      </c>
      <c r="H96" s="247">
        <v>72403</v>
      </c>
      <c r="I96" s="252">
        <v>82439</v>
      </c>
      <c r="J96" s="236" t="s">
        <v>333</v>
      </c>
      <c r="K96" s="259" t="s">
        <v>333</v>
      </c>
    </row>
    <row r="97" spans="1:11" ht="20.100000000000001" customHeight="1">
      <c r="A97" s="638"/>
      <c r="B97" s="207" t="s">
        <v>139</v>
      </c>
      <c r="C97" s="227" t="s">
        <v>333</v>
      </c>
      <c r="D97" s="227" t="s">
        <v>333</v>
      </c>
      <c r="E97" s="227">
        <v>90366</v>
      </c>
      <c r="F97" s="227" t="s">
        <v>703</v>
      </c>
      <c r="G97" s="227">
        <v>91917</v>
      </c>
      <c r="H97" s="247" t="s">
        <v>333</v>
      </c>
      <c r="I97" s="252" t="s">
        <v>333</v>
      </c>
      <c r="J97" s="236" t="s">
        <v>333</v>
      </c>
      <c r="K97" s="259" t="s">
        <v>333</v>
      </c>
    </row>
    <row r="98" spans="1:11" ht="20.100000000000001" customHeight="1">
      <c r="A98" s="638"/>
      <c r="B98" s="207" t="s">
        <v>280</v>
      </c>
      <c r="C98" s="227" t="s">
        <v>333</v>
      </c>
      <c r="D98" s="227" t="s">
        <v>333</v>
      </c>
      <c r="E98" s="227" t="s">
        <v>333</v>
      </c>
      <c r="F98" s="227" t="s">
        <v>703</v>
      </c>
      <c r="G98" s="227">
        <v>221955</v>
      </c>
      <c r="H98" s="247" t="s">
        <v>333</v>
      </c>
      <c r="I98" s="252" t="s">
        <v>333</v>
      </c>
      <c r="J98" s="236" t="s">
        <v>333</v>
      </c>
      <c r="K98" s="259" t="s">
        <v>333</v>
      </c>
    </row>
    <row r="99" spans="1:11" ht="20.100000000000001" customHeight="1">
      <c r="A99" s="638"/>
      <c r="B99" s="207" t="s">
        <v>364</v>
      </c>
      <c r="C99" s="227">
        <v>323245</v>
      </c>
      <c r="D99" s="227" t="s">
        <v>333</v>
      </c>
      <c r="E99" s="227" t="s">
        <v>333</v>
      </c>
      <c r="F99" s="227" t="s">
        <v>703</v>
      </c>
      <c r="G99" s="227" t="s">
        <v>333</v>
      </c>
      <c r="H99" s="247">
        <v>513484</v>
      </c>
      <c r="I99" s="252">
        <v>488117</v>
      </c>
      <c r="J99" s="236" t="s">
        <v>333</v>
      </c>
      <c r="K99" s="259" t="s">
        <v>333</v>
      </c>
    </row>
    <row r="100" spans="1:11" ht="20.100000000000001" customHeight="1">
      <c r="A100" s="638"/>
      <c r="B100" s="207" t="s">
        <v>426</v>
      </c>
      <c r="C100" s="227">
        <v>360448</v>
      </c>
      <c r="D100" s="227">
        <v>336389</v>
      </c>
      <c r="E100" s="227">
        <v>497126</v>
      </c>
      <c r="F100" s="227">
        <v>432270</v>
      </c>
      <c r="G100" s="227">
        <v>774803</v>
      </c>
      <c r="H100" s="247">
        <v>695337</v>
      </c>
      <c r="I100" s="252">
        <v>675684</v>
      </c>
      <c r="J100" s="236" t="s">
        <v>333</v>
      </c>
      <c r="K100" s="259" t="s">
        <v>333</v>
      </c>
    </row>
    <row r="101" spans="1:11" ht="20.100000000000001" customHeight="1">
      <c r="A101" s="638"/>
      <c r="B101" s="207" t="s">
        <v>701</v>
      </c>
      <c r="C101" s="227" t="s">
        <v>449</v>
      </c>
      <c r="D101" s="227" t="s">
        <v>449</v>
      </c>
      <c r="E101" s="227" t="s">
        <v>449</v>
      </c>
      <c r="F101" s="227" t="s">
        <v>449</v>
      </c>
      <c r="G101" s="227" t="s">
        <v>449</v>
      </c>
      <c r="H101" s="247">
        <v>0</v>
      </c>
      <c r="I101" s="252">
        <v>0</v>
      </c>
      <c r="J101" s="236" t="s">
        <v>333</v>
      </c>
      <c r="K101" s="259" t="s">
        <v>333</v>
      </c>
    </row>
    <row r="102" spans="1:11" ht="20.100000000000001" customHeight="1">
      <c r="A102" s="638"/>
      <c r="B102" s="207" t="s">
        <v>702</v>
      </c>
      <c r="C102" s="227" t="s">
        <v>449</v>
      </c>
      <c r="D102" s="227" t="s">
        <v>449</v>
      </c>
      <c r="E102" s="227" t="s">
        <v>449</v>
      </c>
      <c r="F102" s="227" t="s">
        <v>449</v>
      </c>
      <c r="G102" s="227" t="s">
        <v>449</v>
      </c>
      <c r="H102" s="247">
        <v>0</v>
      </c>
      <c r="I102" s="252">
        <v>0</v>
      </c>
      <c r="J102" s="236" t="s">
        <v>333</v>
      </c>
      <c r="K102" s="259" t="s">
        <v>333</v>
      </c>
    </row>
    <row r="103" spans="1:11" ht="20.100000000000001" customHeight="1">
      <c r="A103" s="638"/>
      <c r="B103" s="141" t="s">
        <v>226</v>
      </c>
      <c r="C103" s="228" t="s">
        <v>449</v>
      </c>
      <c r="D103" s="228" t="s">
        <v>449</v>
      </c>
      <c r="E103" s="228" t="s">
        <v>449</v>
      </c>
      <c r="F103" s="228" t="s">
        <v>449</v>
      </c>
      <c r="G103" s="228" t="s">
        <v>449</v>
      </c>
      <c r="H103" s="248">
        <v>0</v>
      </c>
      <c r="I103" s="253">
        <v>0</v>
      </c>
      <c r="J103" s="256" t="s">
        <v>333</v>
      </c>
      <c r="K103" s="260" t="s">
        <v>333</v>
      </c>
    </row>
    <row r="104" spans="1:11" ht="20.100000000000001" customHeight="1">
      <c r="A104" s="563"/>
      <c r="B104" s="213" t="s">
        <v>16</v>
      </c>
      <c r="C104" s="140">
        <v>2338526</v>
      </c>
      <c r="D104" s="140">
        <v>2317275</v>
      </c>
      <c r="E104" s="140">
        <v>2690388</v>
      </c>
      <c r="F104" s="140">
        <v>2662538</v>
      </c>
      <c r="G104" s="140">
        <v>3204532</v>
      </c>
      <c r="H104" s="140">
        <v>3237082</v>
      </c>
      <c r="I104" s="140">
        <v>3217380</v>
      </c>
      <c r="J104" s="140">
        <v>3059289</v>
      </c>
      <c r="K104" s="179">
        <v>2436846</v>
      </c>
    </row>
    <row r="105" spans="1:11" ht="20.100000000000001" customHeight="1">
      <c r="A105" s="666" t="s">
        <v>117</v>
      </c>
      <c r="B105" s="667"/>
      <c r="C105" s="225">
        <v>1271884</v>
      </c>
      <c r="D105" s="225">
        <v>1225071</v>
      </c>
      <c r="E105" s="225">
        <v>1446204</v>
      </c>
      <c r="F105" s="225">
        <v>1335356</v>
      </c>
      <c r="G105" s="225">
        <v>1891577</v>
      </c>
      <c r="H105" s="225">
        <v>1877355</v>
      </c>
      <c r="I105" s="225">
        <v>1667080</v>
      </c>
      <c r="J105" s="225">
        <v>1552233</v>
      </c>
      <c r="K105" s="257">
        <v>1298332</v>
      </c>
    </row>
    <row r="106" spans="1:11" ht="20.100000000000001" customHeight="1">
      <c r="A106" s="644" t="s">
        <v>689</v>
      </c>
      <c r="B106" s="663"/>
      <c r="C106" s="140">
        <v>444987</v>
      </c>
      <c r="D106" s="140">
        <v>396018</v>
      </c>
      <c r="E106" s="140">
        <v>412615</v>
      </c>
      <c r="F106" s="140">
        <v>419926</v>
      </c>
      <c r="G106" s="140">
        <v>471340</v>
      </c>
      <c r="H106" s="140">
        <v>485837</v>
      </c>
      <c r="I106" s="140">
        <v>494466</v>
      </c>
      <c r="J106" s="140">
        <v>486330</v>
      </c>
      <c r="K106" s="179">
        <v>391898</v>
      </c>
    </row>
    <row r="107" spans="1:11" ht="20.100000000000001" customHeight="1">
      <c r="J107" s="119"/>
      <c r="K107" s="119" t="s">
        <v>256</v>
      </c>
    </row>
    <row r="109" spans="1:11" ht="20.100000000000001" customHeight="1">
      <c r="A109" s="1" t="s">
        <v>704</v>
      </c>
    </row>
    <row r="110" spans="1:11" ht="20.100000000000001" customHeight="1">
      <c r="A110" s="1" t="s">
        <v>718</v>
      </c>
    </row>
    <row r="111" spans="1:11" ht="20.100000000000001" customHeight="1">
      <c r="A111" s="564"/>
      <c r="B111" s="562" t="s">
        <v>705</v>
      </c>
      <c r="C111" s="566"/>
      <c r="D111" s="567"/>
      <c r="E111" s="576" t="s">
        <v>709</v>
      </c>
      <c r="F111" s="576"/>
      <c r="G111" s="574"/>
    </row>
    <row r="112" spans="1:11" ht="20.100000000000001" customHeight="1">
      <c r="A112" s="589"/>
      <c r="B112" s="44" t="s">
        <v>660</v>
      </c>
      <c r="C112" s="69" t="s">
        <v>710</v>
      </c>
      <c r="D112" s="83" t="s">
        <v>711</v>
      </c>
      <c r="E112" s="240" t="s">
        <v>660</v>
      </c>
      <c r="F112" s="69" t="s">
        <v>710</v>
      </c>
      <c r="G112" s="83" t="s">
        <v>711</v>
      </c>
    </row>
    <row r="113" spans="1:22" ht="20.100000000000001" customHeight="1">
      <c r="A113" s="201" t="s">
        <v>385</v>
      </c>
      <c r="B113" s="46">
        <v>38</v>
      </c>
      <c r="C113" s="71">
        <v>180</v>
      </c>
      <c r="D113" s="85">
        <v>4974</v>
      </c>
      <c r="E113" s="218">
        <v>308</v>
      </c>
      <c r="F113" s="71">
        <v>1411</v>
      </c>
      <c r="G113" s="85">
        <v>14214</v>
      </c>
      <c r="I113" s="254"/>
      <c r="J113" s="254"/>
      <c r="K113" s="254"/>
      <c r="L113" s="254"/>
      <c r="M113" s="254"/>
      <c r="N113" s="254"/>
    </row>
    <row r="114" spans="1:22" ht="20.100000000000001" customHeight="1">
      <c r="A114" s="201" t="s">
        <v>708</v>
      </c>
      <c r="B114" s="46">
        <v>45</v>
      </c>
      <c r="C114" s="71">
        <v>192</v>
      </c>
      <c r="D114" s="85">
        <v>4454</v>
      </c>
      <c r="E114" s="218">
        <v>281</v>
      </c>
      <c r="F114" s="71">
        <v>1362</v>
      </c>
      <c r="G114" s="85">
        <v>17803</v>
      </c>
      <c r="I114" s="254"/>
      <c r="J114" s="254"/>
      <c r="K114" s="261"/>
      <c r="L114" s="254"/>
      <c r="M114" s="254"/>
      <c r="N114" s="261"/>
    </row>
    <row r="115" spans="1:22" ht="20.100000000000001" customHeight="1">
      <c r="A115" s="201" t="s">
        <v>15</v>
      </c>
      <c r="B115" s="46">
        <v>24</v>
      </c>
      <c r="C115" s="71">
        <v>91</v>
      </c>
      <c r="D115" s="85">
        <v>5502</v>
      </c>
      <c r="E115" s="218">
        <v>178</v>
      </c>
      <c r="F115" s="71">
        <v>891</v>
      </c>
      <c r="G115" s="85">
        <v>12329</v>
      </c>
      <c r="J115" s="254"/>
      <c r="K115" s="254"/>
      <c r="L115" s="254"/>
      <c r="M115" s="254"/>
      <c r="N115" s="254"/>
      <c r="O115" s="254"/>
    </row>
    <row r="116" spans="1:22" ht="20.100000000000001" customHeight="1">
      <c r="A116" s="201" t="s">
        <v>38</v>
      </c>
      <c r="B116" s="46">
        <v>31</v>
      </c>
      <c r="C116" s="71">
        <v>151</v>
      </c>
      <c r="D116" s="85">
        <v>6985</v>
      </c>
      <c r="E116" s="218">
        <v>169</v>
      </c>
      <c r="F116" s="71">
        <v>853</v>
      </c>
      <c r="G116" s="85">
        <v>12089</v>
      </c>
    </row>
    <row r="117" spans="1:22" ht="20.100000000000001" customHeight="1">
      <c r="A117" s="201" t="s">
        <v>23</v>
      </c>
      <c r="B117" s="46">
        <v>28</v>
      </c>
      <c r="C117" s="531">
        <v>157</v>
      </c>
      <c r="D117" s="85">
        <v>2587</v>
      </c>
      <c r="E117" s="530">
        <v>176</v>
      </c>
      <c r="F117" s="531">
        <v>826</v>
      </c>
      <c r="G117" s="85">
        <v>13539</v>
      </c>
    </row>
    <row r="118" spans="1:22" s="2" customFormat="1" ht="20.100000000000001" customHeight="1" thickBot="1">
      <c r="A118" s="544" t="s">
        <v>42</v>
      </c>
      <c r="B118" s="114">
        <v>28</v>
      </c>
      <c r="C118" s="140">
        <v>148</v>
      </c>
      <c r="D118" s="179">
        <v>1989</v>
      </c>
      <c r="E118" s="474">
        <v>164</v>
      </c>
      <c r="F118" s="140">
        <v>821</v>
      </c>
      <c r="G118" s="179">
        <v>11117</v>
      </c>
    </row>
    <row r="119" spans="1:22" ht="20.100000000000001" customHeight="1">
      <c r="G119" s="119" t="s">
        <v>712</v>
      </c>
    </row>
    <row r="121" spans="1:22" ht="20.100000000000001" customHeight="1">
      <c r="A121" s="1" t="s">
        <v>719</v>
      </c>
    </row>
    <row r="122" spans="1:22" ht="20.100000000000001" customHeight="1">
      <c r="A122" s="664"/>
      <c r="B122" s="566" t="s">
        <v>1</v>
      </c>
      <c r="C122" s="566"/>
      <c r="D122" s="566"/>
      <c r="E122" s="566" t="s">
        <v>631</v>
      </c>
      <c r="F122" s="566"/>
      <c r="G122" s="566"/>
      <c r="H122" s="566" t="s">
        <v>706</v>
      </c>
      <c r="I122" s="566"/>
      <c r="J122" s="566"/>
      <c r="K122" s="593" t="s">
        <v>635</v>
      </c>
      <c r="L122" s="576"/>
      <c r="M122" s="592"/>
      <c r="N122" s="566" t="s">
        <v>707</v>
      </c>
      <c r="O122" s="566"/>
      <c r="P122" s="566"/>
      <c r="Q122" s="566" t="s">
        <v>226</v>
      </c>
      <c r="R122" s="566"/>
      <c r="S122" s="566"/>
      <c r="T122" s="566" t="s">
        <v>560</v>
      </c>
      <c r="U122" s="566"/>
      <c r="V122" s="567"/>
    </row>
    <row r="123" spans="1:22" ht="20.100000000000001" customHeight="1">
      <c r="A123" s="665"/>
      <c r="B123" s="141" t="s">
        <v>660</v>
      </c>
      <c r="C123" s="141" t="s">
        <v>710</v>
      </c>
      <c r="D123" s="141" t="s">
        <v>711</v>
      </c>
      <c r="E123" s="141" t="s">
        <v>660</v>
      </c>
      <c r="F123" s="141" t="s">
        <v>710</v>
      </c>
      <c r="G123" s="141" t="s">
        <v>711</v>
      </c>
      <c r="H123" s="141" t="s">
        <v>660</v>
      </c>
      <c r="I123" s="141" t="s">
        <v>710</v>
      </c>
      <c r="J123" s="141" t="s">
        <v>711</v>
      </c>
      <c r="K123" s="141" t="s">
        <v>660</v>
      </c>
      <c r="L123" s="141" t="s">
        <v>710</v>
      </c>
      <c r="M123" s="141" t="s">
        <v>711</v>
      </c>
      <c r="N123" s="141" t="s">
        <v>660</v>
      </c>
      <c r="O123" s="141" t="s">
        <v>710</v>
      </c>
      <c r="P123" s="141" t="s">
        <v>711</v>
      </c>
      <c r="Q123" s="141" t="s">
        <v>660</v>
      </c>
      <c r="R123" s="141" t="s">
        <v>710</v>
      </c>
      <c r="S123" s="141" t="s">
        <v>711</v>
      </c>
      <c r="T123" s="141" t="s">
        <v>660</v>
      </c>
      <c r="U123" s="141" t="s">
        <v>710</v>
      </c>
      <c r="V123" s="141" t="s">
        <v>711</v>
      </c>
    </row>
    <row r="124" spans="1:22" ht="20.100000000000001" customHeight="1">
      <c r="A124" s="28" t="s">
        <v>385</v>
      </c>
      <c r="B124" s="214" t="s">
        <v>449</v>
      </c>
      <c r="C124" s="214" t="s">
        <v>449</v>
      </c>
      <c r="D124" s="214" t="s">
        <v>449</v>
      </c>
      <c r="E124" s="70">
        <v>30</v>
      </c>
      <c r="F124" s="70">
        <v>88</v>
      </c>
      <c r="G124" s="70">
        <v>770</v>
      </c>
      <c r="H124" s="70">
        <v>101</v>
      </c>
      <c r="I124" s="70">
        <v>465</v>
      </c>
      <c r="J124" s="70">
        <v>4204</v>
      </c>
      <c r="K124" s="70">
        <v>22</v>
      </c>
      <c r="L124" s="70">
        <v>92</v>
      </c>
      <c r="M124" s="70">
        <v>1287</v>
      </c>
      <c r="N124" s="70">
        <v>45</v>
      </c>
      <c r="O124" s="70">
        <v>199</v>
      </c>
      <c r="P124" s="70">
        <v>2232</v>
      </c>
      <c r="Q124" s="70">
        <v>110</v>
      </c>
      <c r="R124" s="70">
        <v>567</v>
      </c>
      <c r="S124" s="70">
        <v>6155</v>
      </c>
      <c r="T124" s="214" t="s">
        <v>449</v>
      </c>
      <c r="U124" s="214" t="s">
        <v>449</v>
      </c>
      <c r="V124" s="264" t="s">
        <v>449</v>
      </c>
    </row>
    <row r="125" spans="1:22" ht="20.100000000000001" customHeight="1">
      <c r="A125" s="110" t="s">
        <v>708</v>
      </c>
      <c r="B125" s="71">
        <v>1</v>
      </c>
      <c r="C125" s="71">
        <v>1</v>
      </c>
      <c r="D125" s="236" t="s">
        <v>67</v>
      </c>
      <c r="E125" s="71">
        <v>24</v>
      </c>
      <c r="F125" s="71">
        <v>67</v>
      </c>
      <c r="G125" s="71">
        <v>647</v>
      </c>
      <c r="H125" s="71">
        <v>97</v>
      </c>
      <c r="I125" s="71">
        <v>553</v>
      </c>
      <c r="J125" s="71">
        <v>6054</v>
      </c>
      <c r="K125" s="71">
        <v>21</v>
      </c>
      <c r="L125" s="71">
        <v>83</v>
      </c>
      <c r="M125" s="71">
        <v>1246</v>
      </c>
      <c r="N125" s="71">
        <v>38</v>
      </c>
      <c r="O125" s="71">
        <v>152</v>
      </c>
      <c r="P125" s="71">
        <v>1603</v>
      </c>
      <c r="Q125" s="71">
        <v>100</v>
      </c>
      <c r="R125" s="71">
        <v>506</v>
      </c>
      <c r="S125" s="236" t="s">
        <v>67</v>
      </c>
      <c r="T125" s="215" t="s">
        <v>449</v>
      </c>
      <c r="U125" s="215" t="s">
        <v>449</v>
      </c>
      <c r="V125" s="265" t="s">
        <v>449</v>
      </c>
    </row>
    <row r="126" spans="1:22" ht="20.100000000000001" customHeight="1">
      <c r="A126" s="110" t="s">
        <v>15</v>
      </c>
      <c r="B126" s="71">
        <v>1</v>
      </c>
      <c r="C126" s="71">
        <v>26</v>
      </c>
      <c r="D126" s="236" t="s">
        <v>67</v>
      </c>
      <c r="E126" s="71">
        <v>16</v>
      </c>
      <c r="F126" s="71">
        <v>52</v>
      </c>
      <c r="G126" s="71">
        <v>401</v>
      </c>
      <c r="H126" s="71">
        <v>60</v>
      </c>
      <c r="I126" s="71">
        <v>360</v>
      </c>
      <c r="J126" s="71">
        <v>4443</v>
      </c>
      <c r="K126" s="215" t="s">
        <v>449</v>
      </c>
      <c r="L126" s="215" t="s">
        <v>449</v>
      </c>
      <c r="M126" s="215" t="s">
        <v>449</v>
      </c>
      <c r="N126" s="71">
        <v>26</v>
      </c>
      <c r="O126" s="71">
        <v>94</v>
      </c>
      <c r="P126" s="71">
        <v>807</v>
      </c>
      <c r="Q126" s="71">
        <v>61</v>
      </c>
      <c r="R126" s="71">
        <v>327</v>
      </c>
      <c r="S126" s="236" t="s">
        <v>67</v>
      </c>
      <c r="T126" s="71">
        <v>14</v>
      </c>
      <c r="U126" s="71">
        <v>32</v>
      </c>
      <c r="V126" s="85">
        <v>355</v>
      </c>
    </row>
    <row r="127" spans="1:22" ht="20.100000000000001" customHeight="1">
      <c r="A127" s="110" t="s">
        <v>38</v>
      </c>
      <c r="B127" s="215" t="s">
        <v>449</v>
      </c>
      <c r="C127" s="215" t="s">
        <v>449</v>
      </c>
      <c r="D127" s="215" t="s">
        <v>449</v>
      </c>
      <c r="E127" s="71">
        <v>15</v>
      </c>
      <c r="F127" s="71">
        <v>51</v>
      </c>
      <c r="G127" s="71">
        <v>357</v>
      </c>
      <c r="H127" s="71">
        <v>52</v>
      </c>
      <c r="I127" s="71">
        <v>320</v>
      </c>
      <c r="J127" s="71">
        <v>3593</v>
      </c>
      <c r="K127" s="215" t="s">
        <v>449</v>
      </c>
      <c r="L127" s="215" t="s">
        <v>449</v>
      </c>
      <c r="M127" s="215" t="s">
        <v>449</v>
      </c>
      <c r="N127" s="71">
        <v>23</v>
      </c>
      <c r="O127" s="71">
        <v>87</v>
      </c>
      <c r="P127" s="71">
        <v>955</v>
      </c>
      <c r="Q127" s="71">
        <v>61</v>
      </c>
      <c r="R127" s="71">
        <v>352</v>
      </c>
      <c r="S127" s="71">
        <v>6744</v>
      </c>
      <c r="T127" s="71">
        <v>18</v>
      </c>
      <c r="U127" s="71">
        <v>43</v>
      </c>
      <c r="V127" s="85">
        <v>440</v>
      </c>
    </row>
    <row r="128" spans="1:22" ht="19.8" customHeight="1">
      <c r="A128" s="528" t="s">
        <v>23</v>
      </c>
      <c r="B128" s="236">
        <v>1</v>
      </c>
      <c r="C128" s="236">
        <v>5</v>
      </c>
      <c r="D128" s="236" t="s">
        <v>67</v>
      </c>
      <c r="E128" s="236">
        <v>17</v>
      </c>
      <c r="F128" s="236">
        <v>44</v>
      </c>
      <c r="G128" s="236">
        <v>306</v>
      </c>
      <c r="H128" s="236">
        <v>57</v>
      </c>
      <c r="I128" s="236">
        <v>339</v>
      </c>
      <c r="J128" s="236">
        <v>5698</v>
      </c>
      <c r="K128" s="215" t="s">
        <v>449</v>
      </c>
      <c r="L128" s="215" t="s">
        <v>449</v>
      </c>
      <c r="M128" s="215" t="s">
        <v>449</v>
      </c>
      <c r="N128" s="236">
        <v>26</v>
      </c>
      <c r="O128" s="236">
        <v>86</v>
      </c>
      <c r="P128" s="236">
        <v>1115</v>
      </c>
      <c r="Q128" s="236">
        <v>61</v>
      </c>
      <c r="R128" s="236">
        <v>326</v>
      </c>
      <c r="S128" s="236" t="s">
        <v>67</v>
      </c>
      <c r="T128" s="236">
        <v>14</v>
      </c>
      <c r="U128" s="236">
        <v>26</v>
      </c>
      <c r="V128" s="259">
        <v>199</v>
      </c>
    </row>
    <row r="129" spans="1:22" s="2" customFormat="1" ht="19.8" customHeight="1" thickBot="1">
      <c r="A129" s="529" t="s">
        <v>42</v>
      </c>
      <c r="B129" s="545">
        <v>1</v>
      </c>
      <c r="C129" s="545">
        <v>19</v>
      </c>
      <c r="D129" s="545" t="s">
        <v>67</v>
      </c>
      <c r="E129" s="545">
        <v>13</v>
      </c>
      <c r="F129" s="545">
        <v>41</v>
      </c>
      <c r="G129" s="545">
        <v>204</v>
      </c>
      <c r="H129" s="545">
        <v>55</v>
      </c>
      <c r="I129" s="545">
        <v>360</v>
      </c>
      <c r="J129" s="545">
        <v>4414</v>
      </c>
      <c r="K129" s="546" t="s">
        <v>449</v>
      </c>
      <c r="L129" s="546" t="s">
        <v>449</v>
      </c>
      <c r="M129" s="546" t="s">
        <v>449</v>
      </c>
      <c r="N129" s="545">
        <v>31</v>
      </c>
      <c r="O129" s="545">
        <v>103</v>
      </c>
      <c r="P129" s="545">
        <v>728</v>
      </c>
      <c r="Q129" s="545">
        <v>55</v>
      </c>
      <c r="R129" s="545">
        <v>289</v>
      </c>
      <c r="S129" s="545" t="s">
        <v>67</v>
      </c>
      <c r="T129" s="545">
        <v>9</v>
      </c>
      <c r="U129" s="545">
        <v>9</v>
      </c>
      <c r="V129" s="547" t="s">
        <v>745</v>
      </c>
    </row>
    <row r="130" spans="1:22" ht="20.100000000000001" customHeight="1">
      <c r="V130" s="119" t="s">
        <v>712</v>
      </c>
    </row>
  </sheetData>
  <mergeCells count="57">
    <mergeCell ref="Q122:S122"/>
    <mergeCell ref="T122:V122"/>
    <mergeCell ref="A4:A5"/>
    <mergeCell ref="A6:A7"/>
    <mergeCell ref="A8:A9"/>
    <mergeCell ref="A10:A11"/>
    <mergeCell ref="A12:A13"/>
    <mergeCell ref="A30:A32"/>
    <mergeCell ref="B31:B32"/>
    <mergeCell ref="A37:B38"/>
    <mergeCell ref="I37:I38"/>
    <mergeCell ref="A39:A40"/>
    <mergeCell ref="A41:A42"/>
    <mergeCell ref="A43:A44"/>
    <mergeCell ref="K122:M122"/>
    <mergeCell ref="N122:P122"/>
    <mergeCell ref="A79:B79"/>
    <mergeCell ref="A105:B105"/>
    <mergeCell ref="A106:B106"/>
    <mergeCell ref="B111:D111"/>
    <mergeCell ref="E111:G111"/>
    <mergeCell ref="A111:A112"/>
    <mergeCell ref="B122:D122"/>
    <mergeCell ref="E122:G122"/>
    <mergeCell ref="H122:J122"/>
    <mergeCell ref="A122:A123"/>
    <mergeCell ref="A80:A104"/>
    <mergeCell ref="A33:C33"/>
    <mergeCell ref="C37:E37"/>
    <mergeCell ref="F37:H37"/>
    <mergeCell ref="A77:B77"/>
    <mergeCell ref="A78:B78"/>
    <mergeCell ref="A49:A50"/>
    <mergeCell ref="A51:A52"/>
    <mergeCell ref="A53:A54"/>
    <mergeCell ref="A55:A56"/>
    <mergeCell ref="A57:A58"/>
    <mergeCell ref="A59:A60"/>
    <mergeCell ref="A61:A62"/>
    <mergeCell ref="A45:A46"/>
    <mergeCell ref="A47:A48"/>
    <mergeCell ref="A63:A64"/>
    <mergeCell ref="A23:B23"/>
    <mergeCell ref="A27:C27"/>
    <mergeCell ref="A28:C28"/>
    <mergeCell ref="A29:C29"/>
    <mergeCell ref="B30:C30"/>
    <mergeCell ref="I17:J17"/>
    <mergeCell ref="A19:B19"/>
    <mergeCell ref="A20:B20"/>
    <mergeCell ref="A21:B21"/>
    <mergeCell ref="A22:B22"/>
    <mergeCell ref="C12:D12"/>
    <mergeCell ref="C13:D13"/>
    <mergeCell ref="C17:D17"/>
    <mergeCell ref="E17:F17"/>
    <mergeCell ref="G17:H1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P130"/>
  <sheetViews>
    <sheetView workbookViewId="0">
      <selection activeCell="H84" sqref="H84"/>
    </sheetView>
  </sheetViews>
  <sheetFormatPr defaultColWidth="15.59765625" defaultRowHeight="20.100000000000001" customHeight="1"/>
  <cols>
    <col min="1" max="16384" width="15.59765625" style="1"/>
  </cols>
  <sheetData>
    <row r="1" spans="1:15" ht="20.100000000000001" customHeight="1" thickBot="1">
      <c r="A1" s="1" t="s">
        <v>453</v>
      </c>
    </row>
    <row r="2" spans="1:15" ht="20.100000000000001" customHeight="1" thickBot="1">
      <c r="A2" s="653"/>
      <c r="B2" s="655"/>
      <c r="C2" s="456" t="s">
        <v>138</v>
      </c>
      <c r="D2" s="457" t="s">
        <v>142</v>
      </c>
      <c r="E2" s="457" t="s">
        <v>144</v>
      </c>
      <c r="F2" s="457" t="s">
        <v>146</v>
      </c>
      <c r="G2" s="457" t="s">
        <v>150</v>
      </c>
      <c r="H2" s="457" t="s">
        <v>155</v>
      </c>
      <c r="I2" s="457" t="s">
        <v>159</v>
      </c>
      <c r="J2" s="457" t="s">
        <v>34</v>
      </c>
      <c r="K2" s="457" t="s">
        <v>161</v>
      </c>
      <c r="L2" s="457" t="s">
        <v>82</v>
      </c>
      <c r="M2" s="457" t="s">
        <v>725</v>
      </c>
      <c r="N2" s="457" t="s">
        <v>726</v>
      </c>
      <c r="O2" s="458" t="s">
        <v>731</v>
      </c>
    </row>
    <row r="3" spans="1:15" ht="20.100000000000001" customHeight="1" thickTop="1">
      <c r="A3" s="636" t="s">
        <v>454</v>
      </c>
      <c r="B3" s="657"/>
      <c r="C3" s="45">
        <v>2793</v>
      </c>
      <c r="D3" s="70">
        <v>2754</v>
      </c>
      <c r="E3" s="70">
        <v>2727</v>
      </c>
      <c r="F3" s="70">
        <v>2698</v>
      </c>
      <c r="G3" s="70">
        <v>2615</v>
      </c>
      <c r="H3" s="70">
        <v>2529</v>
      </c>
      <c r="I3" s="70">
        <v>2450</v>
      </c>
      <c r="J3" s="70">
        <v>2409</v>
      </c>
      <c r="K3" s="70">
        <v>2424</v>
      </c>
      <c r="L3" s="70">
        <v>2377</v>
      </c>
      <c r="M3" s="70">
        <v>2327</v>
      </c>
      <c r="N3" s="70">
        <v>2209</v>
      </c>
      <c r="O3" s="84">
        <v>2119</v>
      </c>
    </row>
    <row r="4" spans="1:15" ht="20.100000000000001" customHeight="1">
      <c r="A4" s="638" t="s">
        <v>285</v>
      </c>
      <c r="B4" s="571"/>
      <c r="C4" s="397">
        <v>4818</v>
      </c>
      <c r="D4" s="460">
        <v>4731</v>
      </c>
      <c r="E4" s="460">
        <v>4609</v>
      </c>
      <c r="F4" s="460">
        <v>4506</v>
      </c>
      <c r="G4" s="460">
        <v>4302</v>
      </c>
      <c r="H4" s="460">
        <v>4136</v>
      </c>
      <c r="I4" s="460">
        <v>3950</v>
      </c>
      <c r="J4" s="460">
        <v>3837</v>
      </c>
      <c r="K4" s="460">
        <v>3782</v>
      </c>
      <c r="L4" s="460">
        <v>3661</v>
      </c>
      <c r="M4" s="460">
        <v>3490</v>
      </c>
      <c r="N4" s="460">
        <v>3236</v>
      </c>
      <c r="O4" s="85">
        <v>3038</v>
      </c>
    </row>
    <row r="5" spans="1:15" ht="20.100000000000001" customHeight="1">
      <c r="A5" s="668" t="s">
        <v>457</v>
      </c>
      <c r="B5" s="120" t="s">
        <v>283</v>
      </c>
      <c r="C5" s="397">
        <v>69556</v>
      </c>
      <c r="D5" s="460">
        <v>70889</v>
      </c>
      <c r="E5" s="460">
        <v>70806</v>
      </c>
      <c r="F5" s="460">
        <v>70539</v>
      </c>
      <c r="G5" s="460">
        <v>70508</v>
      </c>
      <c r="H5" s="460">
        <v>68981</v>
      </c>
      <c r="I5" s="460">
        <v>70480</v>
      </c>
      <c r="J5" s="460">
        <v>68897</v>
      </c>
      <c r="K5" s="460">
        <v>62241</v>
      </c>
      <c r="L5" s="460">
        <v>64814</v>
      </c>
      <c r="M5" s="460">
        <v>63899</v>
      </c>
      <c r="N5" s="460">
        <v>61775</v>
      </c>
      <c r="O5" s="85">
        <v>58339</v>
      </c>
    </row>
    <row r="6" spans="1:15" ht="20.100000000000001" customHeight="1">
      <c r="A6" s="668"/>
      <c r="B6" s="222" t="s">
        <v>742</v>
      </c>
      <c r="C6" s="397">
        <v>1171389269</v>
      </c>
      <c r="D6" s="460">
        <v>1259287429</v>
      </c>
      <c r="E6" s="460">
        <v>1309631308</v>
      </c>
      <c r="F6" s="460">
        <v>1288179405</v>
      </c>
      <c r="G6" s="460">
        <v>1340269321</v>
      </c>
      <c r="H6" s="460">
        <v>1264317537</v>
      </c>
      <c r="I6" s="460">
        <v>1259526752</v>
      </c>
      <c r="J6" s="460">
        <v>1261387616</v>
      </c>
      <c r="K6" s="460">
        <v>1221412573</v>
      </c>
      <c r="L6" s="460">
        <v>1292145443</v>
      </c>
      <c r="M6" s="460">
        <v>1309292523</v>
      </c>
      <c r="N6" s="460">
        <v>1289075183</v>
      </c>
      <c r="O6" s="85">
        <v>1196897395</v>
      </c>
    </row>
    <row r="7" spans="1:15" ht="20.100000000000001" customHeight="1">
      <c r="A7" s="668"/>
      <c r="B7" s="271" t="s">
        <v>461</v>
      </c>
      <c r="C7" s="397">
        <v>240137</v>
      </c>
      <c r="D7" s="460">
        <v>260830</v>
      </c>
      <c r="E7" s="460">
        <v>279239</v>
      </c>
      <c r="F7" s="460">
        <v>280588</v>
      </c>
      <c r="G7" s="460">
        <v>302817</v>
      </c>
      <c r="H7" s="460">
        <v>299105</v>
      </c>
      <c r="I7" s="460">
        <v>308405</v>
      </c>
      <c r="J7" s="460">
        <v>322771</v>
      </c>
      <c r="K7" s="460">
        <v>319240</v>
      </c>
      <c r="L7" s="460">
        <v>344022</v>
      </c>
      <c r="M7" s="512">
        <v>362183</v>
      </c>
      <c r="N7" s="512">
        <v>378139</v>
      </c>
      <c r="O7" s="85">
        <v>377809</v>
      </c>
    </row>
    <row r="8" spans="1:15" ht="20.100000000000001" customHeight="1">
      <c r="A8" s="668" t="s">
        <v>151</v>
      </c>
      <c r="B8" s="222" t="s">
        <v>743</v>
      </c>
      <c r="C8" s="397">
        <v>323892400</v>
      </c>
      <c r="D8" s="460">
        <v>329267100</v>
      </c>
      <c r="E8" s="460">
        <v>339633500</v>
      </c>
      <c r="F8" s="460">
        <v>335616500</v>
      </c>
      <c r="G8" s="460">
        <v>362839400</v>
      </c>
      <c r="H8" s="460">
        <v>352593300</v>
      </c>
      <c r="I8" s="460">
        <v>361122400</v>
      </c>
      <c r="J8" s="460">
        <v>345110700</v>
      </c>
      <c r="K8" s="460">
        <v>353728000</v>
      </c>
      <c r="L8" s="460">
        <v>345623600</v>
      </c>
      <c r="M8" s="460">
        <v>335707400</v>
      </c>
      <c r="N8" s="460">
        <v>310939400</v>
      </c>
      <c r="O8" s="85">
        <v>306757800</v>
      </c>
    </row>
    <row r="9" spans="1:15" ht="20.100000000000001" customHeight="1" thickBot="1">
      <c r="A9" s="672"/>
      <c r="B9" s="272" t="s">
        <v>405</v>
      </c>
      <c r="C9" s="399">
        <v>66399</v>
      </c>
      <c r="D9" s="461">
        <v>68199</v>
      </c>
      <c r="E9" s="461">
        <v>72417</v>
      </c>
      <c r="F9" s="461">
        <v>73103</v>
      </c>
      <c r="G9" s="461">
        <v>81979</v>
      </c>
      <c r="H9" s="461">
        <v>83415</v>
      </c>
      <c r="I9" s="461">
        <v>88424</v>
      </c>
      <c r="J9" s="461">
        <v>88309</v>
      </c>
      <c r="K9" s="461">
        <v>92454</v>
      </c>
      <c r="L9" s="461">
        <v>92019</v>
      </c>
      <c r="M9" s="516">
        <v>92865</v>
      </c>
      <c r="N9" s="516">
        <v>91211</v>
      </c>
      <c r="O9" s="87">
        <v>96830</v>
      </c>
    </row>
    <row r="10" spans="1:15" ht="20.100000000000001" customHeight="1">
      <c r="A10" s="1" t="s">
        <v>459</v>
      </c>
      <c r="F10" s="301"/>
      <c r="L10" s="119"/>
      <c r="M10" s="690" t="s">
        <v>112</v>
      </c>
      <c r="N10" s="690"/>
      <c r="O10" s="690"/>
    </row>
    <row r="11" spans="1:15" ht="20.100000000000001" customHeight="1">
      <c r="A11" s="1" t="s">
        <v>460</v>
      </c>
    </row>
    <row r="12" spans="1:15" ht="20.100000000000001" customHeight="1">
      <c r="A12" s="1" t="s">
        <v>103</v>
      </c>
    </row>
    <row r="14" spans="1:15" ht="20.100000000000001" customHeight="1" thickBot="1">
      <c r="A14" s="1" t="s">
        <v>401</v>
      </c>
    </row>
    <row r="15" spans="1:15" ht="20.100000000000001" customHeight="1">
      <c r="A15" s="573"/>
      <c r="B15" s="640" t="s">
        <v>465</v>
      </c>
      <c r="C15" s="562" t="s">
        <v>466</v>
      </c>
      <c r="D15" s="566"/>
      <c r="E15" s="566"/>
      <c r="F15" s="567"/>
      <c r="G15" s="640" t="s">
        <v>26</v>
      </c>
    </row>
    <row r="16" spans="1:15" ht="20.100000000000001" customHeight="1" thickBot="1">
      <c r="A16" s="673"/>
      <c r="B16" s="626"/>
      <c r="C16" s="44" t="s">
        <v>468</v>
      </c>
      <c r="D16" s="69" t="s">
        <v>373</v>
      </c>
      <c r="E16" s="69" t="s">
        <v>469</v>
      </c>
      <c r="F16" s="102" t="s">
        <v>16</v>
      </c>
      <c r="G16" s="626"/>
    </row>
    <row r="17" spans="1:7" ht="20.100000000000001" customHeight="1" thickTop="1">
      <c r="A17" s="23" t="s">
        <v>138</v>
      </c>
      <c r="B17" s="273">
        <v>3921</v>
      </c>
      <c r="C17" s="283">
        <v>3109354</v>
      </c>
      <c r="D17" s="291">
        <v>11301</v>
      </c>
      <c r="E17" s="291">
        <v>102839</v>
      </c>
      <c r="F17" s="302">
        <v>3227757</v>
      </c>
      <c r="G17" s="273">
        <v>323197</v>
      </c>
    </row>
    <row r="18" spans="1:7" ht="20.100000000000001" customHeight="1">
      <c r="A18" s="23" t="s">
        <v>142</v>
      </c>
      <c r="B18" s="273">
        <v>3901</v>
      </c>
      <c r="C18" s="283">
        <v>3252876</v>
      </c>
      <c r="D18" s="291">
        <v>12117</v>
      </c>
      <c r="E18" s="291">
        <v>116209</v>
      </c>
      <c r="F18" s="302">
        <v>3384045</v>
      </c>
      <c r="G18" s="273">
        <v>867481</v>
      </c>
    </row>
    <row r="19" spans="1:7" ht="20.100000000000001" customHeight="1">
      <c r="A19" s="23" t="s">
        <v>144</v>
      </c>
      <c r="B19" s="273">
        <v>3865</v>
      </c>
      <c r="C19" s="283">
        <v>3187559</v>
      </c>
      <c r="D19" s="291">
        <v>11108</v>
      </c>
      <c r="E19" s="291">
        <v>111682</v>
      </c>
      <c r="F19" s="302">
        <v>3312917</v>
      </c>
      <c r="G19" s="273">
        <v>857158</v>
      </c>
    </row>
    <row r="20" spans="1:7" ht="20.100000000000001" customHeight="1">
      <c r="A20" s="23" t="s">
        <v>146</v>
      </c>
      <c r="B20" s="273">
        <v>3844</v>
      </c>
      <c r="C20" s="283">
        <v>3324974</v>
      </c>
      <c r="D20" s="291">
        <v>11722</v>
      </c>
      <c r="E20" s="291">
        <v>126229</v>
      </c>
      <c r="F20" s="302">
        <v>3466615</v>
      </c>
      <c r="G20" s="273">
        <v>901825</v>
      </c>
    </row>
    <row r="21" spans="1:7" ht="20.100000000000001" customHeight="1">
      <c r="A21" s="23" t="s">
        <v>150</v>
      </c>
      <c r="B21" s="273">
        <v>3839</v>
      </c>
      <c r="C21" s="283">
        <v>3131959</v>
      </c>
      <c r="D21" s="291">
        <v>12829</v>
      </c>
      <c r="E21" s="291">
        <v>111634</v>
      </c>
      <c r="F21" s="302">
        <v>3256848</v>
      </c>
      <c r="G21" s="273">
        <v>848359</v>
      </c>
    </row>
    <row r="22" spans="1:7" ht="20.100000000000001" customHeight="1">
      <c r="A22" s="23" t="s">
        <v>155</v>
      </c>
      <c r="B22" s="273">
        <v>3813</v>
      </c>
      <c r="C22" s="283">
        <v>3328202</v>
      </c>
      <c r="D22" s="291">
        <v>11503</v>
      </c>
      <c r="E22" s="291">
        <v>129463</v>
      </c>
      <c r="F22" s="302">
        <v>3469168</v>
      </c>
      <c r="G22" s="273">
        <v>909827</v>
      </c>
    </row>
    <row r="23" spans="1:7" ht="20.100000000000001" customHeight="1">
      <c r="A23" s="23" t="s">
        <v>159</v>
      </c>
      <c r="B23" s="273">
        <v>3779</v>
      </c>
      <c r="C23" s="283">
        <v>3327279</v>
      </c>
      <c r="D23" s="291">
        <v>14531</v>
      </c>
      <c r="E23" s="291">
        <v>128573</v>
      </c>
      <c r="F23" s="302">
        <v>3470707</v>
      </c>
      <c r="G23" s="273">
        <v>918420</v>
      </c>
    </row>
    <row r="24" spans="1:7" ht="20.100000000000001" customHeight="1">
      <c r="A24" s="23" t="s">
        <v>34</v>
      </c>
      <c r="B24" s="273">
        <v>3743</v>
      </c>
      <c r="C24" s="283">
        <v>3191382</v>
      </c>
      <c r="D24" s="291">
        <v>14098</v>
      </c>
      <c r="E24" s="291">
        <v>126123</v>
      </c>
      <c r="F24" s="302">
        <v>3335804</v>
      </c>
      <c r="G24" s="273">
        <v>891212</v>
      </c>
    </row>
    <row r="25" spans="1:7" ht="20.100000000000001" customHeight="1">
      <c r="A25" s="23" t="s">
        <v>161</v>
      </c>
      <c r="B25" s="273">
        <v>3700</v>
      </c>
      <c r="C25" s="283">
        <v>3101504</v>
      </c>
      <c r="D25" s="291">
        <v>12403</v>
      </c>
      <c r="E25" s="291">
        <v>117689</v>
      </c>
      <c r="F25" s="302">
        <v>3231596</v>
      </c>
      <c r="G25" s="273">
        <v>873405</v>
      </c>
    </row>
    <row r="26" spans="1:7" ht="20.100000000000001" customHeight="1">
      <c r="A26" s="24" t="s">
        <v>82</v>
      </c>
      <c r="B26" s="274">
        <v>3624</v>
      </c>
      <c r="C26" s="284">
        <v>3019718</v>
      </c>
      <c r="D26" s="292">
        <v>12039</v>
      </c>
      <c r="E26" s="292">
        <v>126956</v>
      </c>
      <c r="F26" s="303">
        <v>3162499</v>
      </c>
      <c r="G26" s="274">
        <v>872655</v>
      </c>
    </row>
    <row r="27" spans="1:7" ht="20.100000000000001" customHeight="1">
      <c r="A27" s="454" t="s">
        <v>725</v>
      </c>
      <c r="B27" s="274">
        <v>3616</v>
      </c>
      <c r="C27" s="284">
        <v>3041925</v>
      </c>
      <c r="D27" s="292">
        <v>12423</v>
      </c>
      <c r="E27" s="292">
        <v>138613</v>
      </c>
      <c r="F27" s="303">
        <v>3192961</v>
      </c>
      <c r="G27" s="274">
        <v>883009</v>
      </c>
    </row>
    <row r="28" spans="1:7" ht="20.100000000000001" customHeight="1">
      <c r="A28" s="462" t="s">
        <v>726</v>
      </c>
      <c r="B28" s="273">
        <v>3708</v>
      </c>
      <c r="C28" s="283">
        <v>2947689</v>
      </c>
      <c r="D28" s="291">
        <v>11200</v>
      </c>
      <c r="E28" s="291">
        <v>143655</v>
      </c>
      <c r="F28" s="302">
        <v>3102544</v>
      </c>
      <c r="G28" s="274">
        <v>836716</v>
      </c>
    </row>
    <row r="29" spans="1:7" s="2" customFormat="1" ht="20.100000000000001" customHeight="1" thickBot="1">
      <c r="A29" s="463" t="s">
        <v>731</v>
      </c>
      <c r="B29" s="467">
        <v>3727</v>
      </c>
      <c r="C29" s="468">
        <v>3167308</v>
      </c>
      <c r="D29" s="469">
        <v>10803</v>
      </c>
      <c r="E29" s="469">
        <v>175851</v>
      </c>
      <c r="F29" s="470">
        <v>3353962</v>
      </c>
      <c r="G29" s="521">
        <v>899909</v>
      </c>
    </row>
    <row r="30" spans="1:7" ht="20.100000000000001" customHeight="1">
      <c r="A30" s="1" t="s">
        <v>459</v>
      </c>
      <c r="G30" s="119" t="s">
        <v>112</v>
      </c>
    </row>
    <row r="31" spans="1:7" ht="20.100000000000001" customHeight="1">
      <c r="A31" s="1" t="s">
        <v>103</v>
      </c>
    </row>
    <row r="33" spans="1:9" ht="20.100000000000001" customHeight="1">
      <c r="A33" s="1" t="s">
        <v>402</v>
      </c>
    </row>
    <row r="34" spans="1:9" ht="20.100000000000001" customHeight="1">
      <c r="A34" s="573"/>
      <c r="B34" s="562" t="s">
        <v>471</v>
      </c>
      <c r="C34" s="566"/>
      <c r="D34" s="566"/>
      <c r="E34" s="567"/>
      <c r="F34" s="592" t="s">
        <v>330</v>
      </c>
      <c r="G34" s="566"/>
      <c r="H34" s="593"/>
      <c r="I34" s="640" t="s">
        <v>473</v>
      </c>
    </row>
    <row r="35" spans="1:9" ht="20.100000000000001" customHeight="1">
      <c r="A35" s="673"/>
      <c r="B35" s="44" t="s">
        <v>474</v>
      </c>
      <c r="C35" s="69" t="s">
        <v>95</v>
      </c>
      <c r="D35" s="69" t="s">
        <v>475</v>
      </c>
      <c r="E35" s="102" t="s">
        <v>64</v>
      </c>
      <c r="F35" s="240" t="s">
        <v>474</v>
      </c>
      <c r="G35" s="69" t="s">
        <v>95</v>
      </c>
      <c r="H35" s="62" t="s">
        <v>64</v>
      </c>
      <c r="I35" s="626"/>
    </row>
    <row r="36" spans="1:9" ht="20.100000000000001" customHeight="1">
      <c r="A36" s="23" t="s">
        <v>138</v>
      </c>
      <c r="B36" s="39">
        <v>2378</v>
      </c>
      <c r="C36" s="285">
        <v>34</v>
      </c>
      <c r="D36" s="285">
        <v>1015</v>
      </c>
      <c r="E36" s="122">
        <v>3427</v>
      </c>
      <c r="F36" s="146">
        <v>5</v>
      </c>
      <c r="G36" s="285">
        <v>82</v>
      </c>
      <c r="H36" s="64">
        <v>87</v>
      </c>
      <c r="I36" s="311">
        <v>771</v>
      </c>
    </row>
    <row r="37" spans="1:9" ht="20.100000000000001" customHeight="1">
      <c r="A37" s="23" t="s">
        <v>142</v>
      </c>
      <c r="B37" s="39">
        <v>2239</v>
      </c>
      <c r="C37" s="285">
        <v>34</v>
      </c>
      <c r="D37" s="285">
        <v>976</v>
      </c>
      <c r="E37" s="122">
        <v>3249</v>
      </c>
      <c r="F37" s="146">
        <v>5</v>
      </c>
      <c r="G37" s="285">
        <v>70</v>
      </c>
      <c r="H37" s="64">
        <v>75</v>
      </c>
      <c r="I37" s="311">
        <v>813</v>
      </c>
    </row>
    <row r="38" spans="1:9" ht="20.100000000000001" customHeight="1">
      <c r="A38" s="23" t="s">
        <v>144</v>
      </c>
      <c r="B38" s="39">
        <v>2101</v>
      </c>
      <c r="C38" s="285">
        <v>37</v>
      </c>
      <c r="D38" s="285">
        <v>949</v>
      </c>
      <c r="E38" s="122">
        <v>3087</v>
      </c>
      <c r="F38" s="146">
        <v>4</v>
      </c>
      <c r="G38" s="285">
        <v>71</v>
      </c>
      <c r="H38" s="64">
        <v>75</v>
      </c>
      <c r="I38" s="311">
        <v>761</v>
      </c>
    </row>
    <row r="39" spans="1:9" ht="20.100000000000001" customHeight="1">
      <c r="A39" s="23" t="s">
        <v>146</v>
      </c>
      <c r="B39" s="39">
        <v>1999</v>
      </c>
      <c r="C39" s="285">
        <v>33</v>
      </c>
      <c r="D39" s="285">
        <v>893</v>
      </c>
      <c r="E39" s="122">
        <v>2925</v>
      </c>
      <c r="F39" s="146">
        <v>5</v>
      </c>
      <c r="G39" s="285">
        <v>72</v>
      </c>
      <c r="H39" s="64">
        <v>77</v>
      </c>
      <c r="I39" s="311">
        <v>727</v>
      </c>
    </row>
    <row r="40" spans="1:9" ht="20.100000000000001" customHeight="1">
      <c r="A40" s="23" t="s">
        <v>150</v>
      </c>
      <c r="B40" s="39">
        <v>1829</v>
      </c>
      <c r="C40" s="285">
        <v>33</v>
      </c>
      <c r="D40" s="285">
        <v>835</v>
      </c>
      <c r="E40" s="122">
        <v>2697</v>
      </c>
      <c r="F40" s="146">
        <v>5</v>
      </c>
      <c r="G40" s="285">
        <v>66</v>
      </c>
      <c r="H40" s="64">
        <v>71</v>
      </c>
      <c r="I40" s="311">
        <v>723</v>
      </c>
    </row>
    <row r="41" spans="1:9" ht="20.100000000000001" customHeight="1">
      <c r="A41" s="23" t="s">
        <v>155</v>
      </c>
      <c r="B41" s="39">
        <v>1713</v>
      </c>
      <c r="C41" s="285">
        <v>25</v>
      </c>
      <c r="D41" s="285">
        <v>783</v>
      </c>
      <c r="E41" s="122">
        <v>2521</v>
      </c>
      <c r="F41" s="146">
        <v>3</v>
      </c>
      <c r="G41" s="285">
        <v>59</v>
      </c>
      <c r="H41" s="64">
        <v>62</v>
      </c>
      <c r="I41" s="311">
        <v>736</v>
      </c>
    </row>
    <row r="42" spans="1:9" ht="20.100000000000001" customHeight="1">
      <c r="A42" s="23" t="s">
        <v>159</v>
      </c>
      <c r="B42" s="39">
        <v>1593</v>
      </c>
      <c r="C42" s="285">
        <v>24</v>
      </c>
      <c r="D42" s="285">
        <v>738</v>
      </c>
      <c r="E42" s="122">
        <v>2355</v>
      </c>
      <c r="F42" s="146">
        <v>3</v>
      </c>
      <c r="G42" s="285">
        <v>68</v>
      </c>
      <c r="H42" s="64">
        <v>71</v>
      </c>
      <c r="I42" s="311">
        <v>696</v>
      </c>
    </row>
    <row r="43" spans="1:9" ht="20.100000000000001" customHeight="1">
      <c r="A43" s="23" t="s">
        <v>34</v>
      </c>
      <c r="B43" s="39">
        <v>1522</v>
      </c>
      <c r="C43" s="285">
        <v>22</v>
      </c>
      <c r="D43" s="285">
        <v>712</v>
      </c>
      <c r="E43" s="122">
        <v>2256</v>
      </c>
      <c r="F43" s="146">
        <v>3</v>
      </c>
      <c r="G43" s="285">
        <v>62</v>
      </c>
      <c r="H43" s="64">
        <v>65</v>
      </c>
      <c r="I43" s="311">
        <v>681</v>
      </c>
    </row>
    <row r="44" spans="1:9" ht="20.100000000000001" customHeight="1">
      <c r="A44" s="23" t="s">
        <v>161</v>
      </c>
      <c r="B44" s="39">
        <v>1512</v>
      </c>
      <c r="C44" s="285">
        <v>19</v>
      </c>
      <c r="D44" s="285">
        <v>686</v>
      </c>
      <c r="E44" s="122">
        <v>2217</v>
      </c>
      <c r="F44" s="146">
        <v>3</v>
      </c>
      <c r="G44" s="285">
        <v>54</v>
      </c>
      <c r="H44" s="64">
        <v>57</v>
      </c>
      <c r="I44" s="311">
        <v>704</v>
      </c>
    </row>
    <row r="45" spans="1:9" ht="20.100000000000001" customHeight="1">
      <c r="A45" s="24" t="s">
        <v>82</v>
      </c>
      <c r="B45" s="41">
        <v>1465</v>
      </c>
      <c r="C45" s="286">
        <v>19</v>
      </c>
      <c r="D45" s="286">
        <v>632</v>
      </c>
      <c r="E45" s="124">
        <v>2116</v>
      </c>
      <c r="F45" s="148">
        <v>3</v>
      </c>
      <c r="G45" s="286">
        <v>52</v>
      </c>
      <c r="H45" s="66">
        <v>55</v>
      </c>
      <c r="I45" s="312">
        <v>670</v>
      </c>
    </row>
    <row r="46" spans="1:9" ht="20.100000000000001" customHeight="1">
      <c r="A46" s="24" t="s">
        <v>725</v>
      </c>
      <c r="B46" s="41">
        <v>1433</v>
      </c>
      <c r="C46" s="286">
        <v>18</v>
      </c>
      <c r="D46" s="286">
        <v>557</v>
      </c>
      <c r="E46" s="124">
        <v>2008</v>
      </c>
      <c r="F46" s="148">
        <v>3</v>
      </c>
      <c r="G46" s="286">
        <v>50</v>
      </c>
      <c r="H46" s="66">
        <v>53</v>
      </c>
      <c r="I46" s="312">
        <v>706</v>
      </c>
    </row>
    <row r="47" spans="1:9" ht="20.100000000000001" customHeight="1">
      <c r="A47" s="462" t="s">
        <v>726</v>
      </c>
      <c r="B47" s="39">
        <v>1395</v>
      </c>
      <c r="C47" s="285">
        <v>12</v>
      </c>
      <c r="D47" s="285">
        <v>510</v>
      </c>
      <c r="E47" s="122">
        <v>1917</v>
      </c>
      <c r="F47" s="146">
        <v>3</v>
      </c>
      <c r="G47" s="285">
        <v>47</v>
      </c>
      <c r="H47" s="64">
        <v>50</v>
      </c>
      <c r="I47" s="311">
        <v>685</v>
      </c>
    </row>
    <row r="48" spans="1:9" s="2" customFormat="1" ht="20.100000000000001" customHeight="1" thickBot="1">
      <c r="A48" s="463" t="s">
        <v>731</v>
      </c>
      <c r="B48" s="447">
        <v>1306</v>
      </c>
      <c r="C48" s="448">
        <v>14</v>
      </c>
      <c r="D48" s="448">
        <v>464</v>
      </c>
      <c r="E48" s="449">
        <v>1784</v>
      </c>
      <c r="F48" s="472">
        <v>3</v>
      </c>
      <c r="G48" s="448">
        <v>43</v>
      </c>
      <c r="H48" s="473">
        <v>46</v>
      </c>
      <c r="I48" s="192">
        <v>626</v>
      </c>
    </row>
    <row r="49" spans="1:9" ht="20.100000000000001" customHeight="1">
      <c r="A49" s="1" t="s">
        <v>125</v>
      </c>
      <c r="I49" s="119" t="s">
        <v>112</v>
      </c>
    </row>
    <row r="51" spans="1:9" ht="20.100000000000001" customHeight="1">
      <c r="A51" s="1" t="s">
        <v>477</v>
      </c>
    </row>
    <row r="52" spans="1:9" ht="20.100000000000001" customHeight="1">
      <c r="A52" s="1" t="s">
        <v>480</v>
      </c>
    </row>
    <row r="53" spans="1:9" ht="20.100000000000001" customHeight="1">
      <c r="A53" s="674"/>
      <c r="B53" s="682" t="s">
        <v>278</v>
      </c>
      <c r="C53" s="683"/>
      <c r="D53" s="676" t="s">
        <v>478</v>
      </c>
      <c r="E53" s="678" t="s">
        <v>131</v>
      </c>
      <c r="F53" s="680" t="s">
        <v>479</v>
      </c>
    </row>
    <row r="54" spans="1:9" ht="20.100000000000001" customHeight="1">
      <c r="A54" s="675"/>
      <c r="B54" s="268" t="s">
        <v>53</v>
      </c>
      <c r="C54" s="287" t="s">
        <v>83</v>
      </c>
      <c r="D54" s="677"/>
      <c r="E54" s="679"/>
      <c r="F54" s="681"/>
    </row>
    <row r="55" spans="1:9" ht="20.100000000000001" customHeight="1">
      <c r="A55" s="266" t="s">
        <v>15</v>
      </c>
      <c r="B55" s="275">
        <v>4</v>
      </c>
      <c r="C55" s="288">
        <v>362</v>
      </c>
      <c r="D55" s="293">
        <v>15</v>
      </c>
      <c r="E55" s="298">
        <v>6</v>
      </c>
      <c r="F55" s="305">
        <v>11</v>
      </c>
    </row>
    <row r="56" spans="1:9" ht="20.100000000000001" customHeight="1">
      <c r="A56" s="267" t="s">
        <v>18</v>
      </c>
      <c r="B56" s="276">
        <v>4</v>
      </c>
      <c r="C56" s="289">
        <v>368</v>
      </c>
      <c r="D56" s="294">
        <v>14</v>
      </c>
      <c r="E56" s="299">
        <v>6</v>
      </c>
      <c r="F56" s="306">
        <v>11</v>
      </c>
    </row>
    <row r="57" spans="1:9" ht="20.100000000000001" customHeight="1">
      <c r="A57" s="266" t="s">
        <v>38</v>
      </c>
      <c r="B57" s="276">
        <v>4</v>
      </c>
      <c r="C57" s="289">
        <v>373</v>
      </c>
      <c r="D57" s="294">
        <v>14</v>
      </c>
      <c r="E57" s="299">
        <v>6</v>
      </c>
      <c r="F57" s="306">
        <v>11</v>
      </c>
    </row>
    <row r="58" spans="1:9" ht="20.100000000000001" customHeight="1">
      <c r="A58" s="266" t="s">
        <v>33</v>
      </c>
      <c r="B58" s="276">
        <v>4</v>
      </c>
      <c r="C58" s="289">
        <v>373</v>
      </c>
      <c r="D58" s="294">
        <v>14</v>
      </c>
      <c r="E58" s="299">
        <v>6</v>
      </c>
      <c r="F58" s="306">
        <v>11</v>
      </c>
    </row>
    <row r="59" spans="1:9" ht="20.100000000000001" customHeight="1">
      <c r="A59" s="266" t="s">
        <v>23</v>
      </c>
      <c r="B59" s="277">
        <v>4</v>
      </c>
      <c r="C59" s="290">
        <v>373</v>
      </c>
      <c r="D59" s="295">
        <v>13</v>
      </c>
      <c r="E59" s="300">
        <v>6</v>
      </c>
      <c r="F59" s="307">
        <v>11</v>
      </c>
    </row>
    <row r="60" spans="1:9" ht="20.100000000000001" customHeight="1">
      <c r="A60" s="267" t="s">
        <v>39</v>
      </c>
      <c r="B60" s="276">
        <v>4</v>
      </c>
      <c r="C60" s="289">
        <v>373</v>
      </c>
      <c r="D60" s="294">
        <v>12</v>
      </c>
      <c r="E60" s="299">
        <v>6</v>
      </c>
      <c r="F60" s="306">
        <v>11</v>
      </c>
    </row>
    <row r="61" spans="1:9" ht="20.100000000000001" customHeight="1">
      <c r="A61" s="267" t="s">
        <v>22</v>
      </c>
      <c r="B61" s="276">
        <v>4</v>
      </c>
      <c r="C61" s="289">
        <v>373</v>
      </c>
      <c r="D61" s="294">
        <v>12</v>
      </c>
      <c r="E61" s="299">
        <v>6</v>
      </c>
      <c r="F61" s="306">
        <v>11</v>
      </c>
    </row>
    <row r="62" spans="1:9" ht="20.100000000000001" customHeight="1">
      <c r="A62" s="267" t="s">
        <v>2</v>
      </c>
      <c r="B62" s="276">
        <v>3</v>
      </c>
      <c r="C62" s="289">
        <v>323</v>
      </c>
      <c r="D62" s="294">
        <v>12</v>
      </c>
      <c r="E62" s="299">
        <v>5</v>
      </c>
      <c r="F62" s="306">
        <v>11</v>
      </c>
    </row>
    <row r="63" spans="1:9" ht="20.100000000000001" customHeight="1">
      <c r="A63" s="267" t="s">
        <v>41</v>
      </c>
      <c r="B63" s="276">
        <v>3</v>
      </c>
      <c r="C63" s="289">
        <v>323</v>
      </c>
      <c r="D63" s="294">
        <v>12</v>
      </c>
      <c r="E63" s="299">
        <v>5</v>
      </c>
      <c r="F63" s="306">
        <v>10</v>
      </c>
    </row>
    <row r="64" spans="1:9" ht="20.100000000000001" customHeight="1">
      <c r="A64" s="267" t="s">
        <v>42</v>
      </c>
      <c r="B64" s="276">
        <v>3</v>
      </c>
      <c r="C64" s="289">
        <v>323</v>
      </c>
      <c r="D64" s="294">
        <v>13</v>
      </c>
      <c r="E64" s="299">
        <v>5</v>
      </c>
      <c r="F64" s="306">
        <v>10</v>
      </c>
    </row>
    <row r="65" spans="1:8" s="2" customFormat="1" ht="20.100000000000001" customHeight="1">
      <c r="A65" s="266" t="s">
        <v>48</v>
      </c>
      <c r="B65" s="277">
        <v>3</v>
      </c>
      <c r="C65" s="290">
        <v>323</v>
      </c>
      <c r="D65" s="295">
        <v>13</v>
      </c>
      <c r="E65" s="300">
        <v>4</v>
      </c>
      <c r="F65" s="307">
        <v>10</v>
      </c>
    </row>
    <row r="66" spans="1:8" s="2" customFormat="1" ht="20.100000000000001" customHeight="1" thickBot="1">
      <c r="A66" s="548" t="s">
        <v>650</v>
      </c>
      <c r="B66" s="549">
        <v>3</v>
      </c>
      <c r="C66" s="550">
        <v>323</v>
      </c>
      <c r="D66" s="551">
        <v>13</v>
      </c>
      <c r="E66" s="552">
        <v>5</v>
      </c>
      <c r="F66" s="553">
        <v>9</v>
      </c>
    </row>
    <row r="67" spans="1:8" ht="20.100000000000001" customHeight="1">
      <c r="F67" s="1" t="s">
        <v>303</v>
      </c>
    </row>
    <row r="69" spans="1:8" ht="20.100000000000001" customHeight="1">
      <c r="A69" s="1" t="s">
        <v>205</v>
      </c>
    </row>
    <row r="70" spans="1:8" ht="20.100000000000001" customHeight="1">
      <c r="A70" s="682"/>
      <c r="B70" s="688" t="s">
        <v>481</v>
      </c>
      <c r="C70" s="688" t="s">
        <v>482</v>
      </c>
      <c r="D70" s="688" t="s">
        <v>484</v>
      </c>
      <c r="E70" s="688" t="s">
        <v>485</v>
      </c>
      <c r="F70" s="688" t="s">
        <v>486</v>
      </c>
      <c r="G70" s="688" t="s">
        <v>488</v>
      </c>
      <c r="H70" s="683" t="s">
        <v>490</v>
      </c>
    </row>
    <row r="71" spans="1:8" ht="20.100000000000001" customHeight="1">
      <c r="A71" s="687"/>
      <c r="B71" s="689"/>
      <c r="C71" s="689"/>
      <c r="D71" s="689"/>
      <c r="E71" s="689"/>
      <c r="F71" s="689"/>
      <c r="G71" s="689"/>
      <c r="H71" s="691"/>
    </row>
    <row r="72" spans="1:8" ht="20.100000000000001" customHeight="1">
      <c r="A72" s="199" t="s">
        <v>15</v>
      </c>
      <c r="B72" s="278">
        <v>23</v>
      </c>
      <c r="C72" s="278">
        <v>12</v>
      </c>
      <c r="D72" s="278">
        <v>36</v>
      </c>
      <c r="E72" s="278">
        <v>7</v>
      </c>
      <c r="F72" s="308" t="s">
        <v>145</v>
      </c>
      <c r="G72" s="278">
        <v>130</v>
      </c>
      <c r="H72" s="290">
        <v>118</v>
      </c>
    </row>
    <row r="73" spans="1:8" ht="20.100000000000001" customHeight="1">
      <c r="A73" s="269" t="s">
        <v>18</v>
      </c>
      <c r="B73" s="279">
        <v>23</v>
      </c>
      <c r="C73" s="279">
        <v>12</v>
      </c>
      <c r="D73" s="279">
        <v>36</v>
      </c>
      <c r="E73" s="279">
        <v>7</v>
      </c>
      <c r="F73" s="309" t="s">
        <v>145</v>
      </c>
      <c r="G73" s="279">
        <v>130</v>
      </c>
      <c r="H73" s="289">
        <v>118</v>
      </c>
    </row>
    <row r="74" spans="1:8" ht="20.100000000000001" customHeight="1">
      <c r="A74" s="269" t="s">
        <v>38</v>
      </c>
      <c r="B74" s="279">
        <v>24</v>
      </c>
      <c r="C74" s="279">
        <v>11</v>
      </c>
      <c r="D74" s="279">
        <v>39</v>
      </c>
      <c r="E74" s="279">
        <v>6</v>
      </c>
      <c r="F74" s="309" t="s">
        <v>145</v>
      </c>
      <c r="G74" s="279">
        <v>120</v>
      </c>
      <c r="H74" s="289">
        <v>113</v>
      </c>
    </row>
    <row r="75" spans="1:8" ht="20.100000000000001" customHeight="1">
      <c r="A75" s="269" t="s">
        <v>33</v>
      </c>
      <c r="B75" s="279">
        <v>24</v>
      </c>
      <c r="C75" s="279">
        <v>11</v>
      </c>
      <c r="D75" s="279">
        <v>39</v>
      </c>
      <c r="E75" s="279">
        <v>6</v>
      </c>
      <c r="F75" s="279" t="s">
        <v>145</v>
      </c>
      <c r="G75" s="279">
        <v>120</v>
      </c>
      <c r="H75" s="289">
        <v>113</v>
      </c>
    </row>
    <row r="76" spans="1:8" ht="20.100000000000001" customHeight="1">
      <c r="A76" s="269" t="s">
        <v>23</v>
      </c>
      <c r="B76" s="279">
        <v>21</v>
      </c>
      <c r="C76" s="279">
        <v>11</v>
      </c>
      <c r="D76" s="279">
        <v>37</v>
      </c>
      <c r="E76" s="279">
        <v>8</v>
      </c>
      <c r="F76" s="309" t="s">
        <v>145</v>
      </c>
      <c r="G76" s="279">
        <v>120</v>
      </c>
      <c r="H76" s="289">
        <v>110</v>
      </c>
    </row>
    <row r="77" spans="1:8" ht="20.100000000000001" customHeight="1">
      <c r="A77" s="269" t="s">
        <v>39</v>
      </c>
      <c r="B77" s="279">
        <v>21</v>
      </c>
      <c r="C77" s="279">
        <v>11</v>
      </c>
      <c r="D77" s="279">
        <v>37</v>
      </c>
      <c r="E77" s="279">
        <v>8</v>
      </c>
      <c r="F77" s="309" t="s">
        <v>145</v>
      </c>
      <c r="G77" s="279">
        <v>120</v>
      </c>
      <c r="H77" s="289">
        <v>110</v>
      </c>
    </row>
    <row r="78" spans="1:8" ht="20.100000000000001" customHeight="1">
      <c r="A78" s="269" t="s">
        <v>22</v>
      </c>
      <c r="B78" s="279">
        <v>21</v>
      </c>
      <c r="C78" s="279">
        <v>12</v>
      </c>
      <c r="D78" s="279">
        <v>37</v>
      </c>
      <c r="E78" s="279">
        <v>10</v>
      </c>
      <c r="F78" s="309" t="s">
        <v>145</v>
      </c>
      <c r="G78" s="279">
        <v>120</v>
      </c>
      <c r="H78" s="289">
        <v>97</v>
      </c>
    </row>
    <row r="79" spans="1:8" ht="20.100000000000001" customHeight="1">
      <c r="A79" s="269" t="s">
        <v>2</v>
      </c>
      <c r="B79" s="279">
        <v>21</v>
      </c>
      <c r="C79" s="279">
        <v>12</v>
      </c>
      <c r="D79" s="279">
        <v>37</v>
      </c>
      <c r="E79" s="279">
        <v>10</v>
      </c>
      <c r="F79" s="309" t="s">
        <v>145</v>
      </c>
      <c r="G79" s="279">
        <v>120</v>
      </c>
      <c r="H79" s="289">
        <v>97</v>
      </c>
    </row>
    <row r="80" spans="1:8" ht="20.100000000000001" customHeight="1">
      <c r="A80" s="269" t="s">
        <v>41</v>
      </c>
      <c r="B80" s="279">
        <v>21</v>
      </c>
      <c r="C80" s="279">
        <v>12</v>
      </c>
      <c r="D80" s="279">
        <v>37</v>
      </c>
      <c r="E80" s="279">
        <v>10</v>
      </c>
      <c r="F80" s="309" t="s">
        <v>145</v>
      </c>
      <c r="G80" s="279">
        <v>136</v>
      </c>
      <c r="H80" s="289">
        <v>95</v>
      </c>
    </row>
    <row r="81" spans="1:10" s="2" customFormat="1" ht="20.100000000000001" customHeight="1">
      <c r="A81" s="554" t="s">
        <v>42</v>
      </c>
      <c r="B81" s="555">
        <v>22</v>
      </c>
      <c r="C81" s="555">
        <v>11</v>
      </c>
      <c r="D81" s="555">
        <v>34</v>
      </c>
      <c r="E81" s="555">
        <v>10</v>
      </c>
      <c r="F81" s="556" t="s">
        <v>145</v>
      </c>
      <c r="G81" s="555">
        <v>136</v>
      </c>
      <c r="H81" s="557">
        <v>95</v>
      </c>
    </row>
    <row r="82" spans="1:10" s="2" customFormat="1" ht="20.100000000000001" customHeight="1">
      <c r="A82" s="554" t="s">
        <v>48</v>
      </c>
      <c r="B82" s="555">
        <v>22</v>
      </c>
      <c r="C82" s="555">
        <v>11</v>
      </c>
      <c r="D82" s="555">
        <v>34</v>
      </c>
      <c r="E82" s="555">
        <v>9</v>
      </c>
      <c r="F82" s="556" t="s">
        <v>737</v>
      </c>
      <c r="G82" s="555">
        <v>153</v>
      </c>
      <c r="H82" s="557">
        <v>92</v>
      </c>
    </row>
    <row r="83" spans="1:10" ht="20.100000000000001" customHeight="1" thickBot="1">
      <c r="A83" s="270" t="s">
        <v>650</v>
      </c>
      <c r="B83" s="558">
        <v>24</v>
      </c>
      <c r="C83" s="558">
        <v>7</v>
      </c>
      <c r="D83" s="558">
        <v>33</v>
      </c>
      <c r="E83" s="558">
        <v>9</v>
      </c>
      <c r="F83" s="559" t="s">
        <v>145</v>
      </c>
      <c r="G83" s="560">
        <v>153</v>
      </c>
      <c r="H83" s="561">
        <v>92</v>
      </c>
    </row>
    <row r="84" spans="1:10" ht="20.100000000000001" customHeight="1">
      <c r="A84" s="1" t="s">
        <v>394</v>
      </c>
      <c r="H84" s="119" t="s">
        <v>303</v>
      </c>
    </row>
    <row r="86" spans="1:10" ht="16.2">
      <c r="A86" s="1" t="s">
        <v>397</v>
      </c>
      <c r="J86" s="119" t="s">
        <v>96</v>
      </c>
    </row>
    <row r="87" spans="1:10" ht="16.2">
      <c r="A87" s="197"/>
      <c r="B87" s="281" t="s">
        <v>37</v>
      </c>
      <c r="C87" s="281" t="s">
        <v>491</v>
      </c>
      <c r="D87" s="229" t="s">
        <v>187</v>
      </c>
      <c r="E87" s="229" t="s">
        <v>361</v>
      </c>
      <c r="F87" s="229" t="s">
        <v>492</v>
      </c>
      <c r="G87" s="229" t="s">
        <v>467</v>
      </c>
      <c r="H87" s="229" t="s">
        <v>337</v>
      </c>
      <c r="I87" s="229" t="s">
        <v>493</v>
      </c>
      <c r="J87" s="262" t="s">
        <v>338</v>
      </c>
    </row>
    <row r="88" spans="1:10" ht="16.2">
      <c r="A88" s="110" t="s">
        <v>144</v>
      </c>
      <c r="B88" s="218">
        <v>1653</v>
      </c>
      <c r="C88" s="218">
        <v>710</v>
      </c>
      <c r="D88" s="71">
        <v>1582</v>
      </c>
      <c r="E88" s="71">
        <v>1151</v>
      </c>
      <c r="F88" s="71">
        <v>516</v>
      </c>
      <c r="G88" s="71">
        <v>415</v>
      </c>
      <c r="H88" s="71">
        <v>533</v>
      </c>
      <c r="I88" s="71">
        <v>248</v>
      </c>
      <c r="J88" s="85">
        <v>622</v>
      </c>
    </row>
    <row r="89" spans="1:10" ht="16.2">
      <c r="A89" s="110" t="s">
        <v>146</v>
      </c>
      <c r="B89" s="218">
        <v>1699</v>
      </c>
      <c r="C89" s="218">
        <v>729</v>
      </c>
      <c r="D89" s="71">
        <v>1621</v>
      </c>
      <c r="E89" s="71">
        <v>1219</v>
      </c>
      <c r="F89" s="71">
        <v>476</v>
      </c>
      <c r="G89" s="71">
        <v>411</v>
      </c>
      <c r="H89" s="71">
        <v>615</v>
      </c>
      <c r="I89" s="71">
        <v>96</v>
      </c>
      <c r="J89" s="85">
        <v>647</v>
      </c>
    </row>
    <row r="90" spans="1:10" ht="16.2">
      <c r="A90" s="110" t="s">
        <v>150</v>
      </c>
      <c r="B90" s="218">
        <v>1687</v>
      </c>
      <c r="C90" s="218">
        <v>709</v>
      </c>
      <c r="D90" s="71">
        <v>1618</v>
      </c>
      <c r="E90" s="71">
        <v>1300</v>
      </c>
      <c r="F90" s="71">
        <v>518</v>
      </c>
      <c r="G90" s="71">
        <v>459</v>
      </c>
      <c r="H90" s="71">
        <v>699</v>
      </c>
      <c r="I90" s="71">
        <v>82</v>
      </c>
      <c r="J90" s="85">
        <v>670</v>
      </c>
    </row>
    <row r="91" spans="1:10" ht="16.2">
      <c r="A91" s="110" t="s">
        <v>155</v>
      </c>
      <c r="B91" s="218">
        <v>1731</v>
      </c>
      <c r="C91" s="218">
        <v>678</v>
      </c>
      <c r="D91" s="71">
        <v>1647</v>
      </c>
      <c r="E91" s="71">
        <v>1378</v>
      </c>
      <c r="F91" s="71">
        <v>566</v>
      </c>
      <c r="G91" s="71">
        <v>388</v>
      </c>
      <c r="H91" s="71">
        <v>676</v>
      </c>
      <c r="I91" s="71">
        <v>314</v>
      </c>
      <c r="J91" s="85">
        <v>706</v>
      </c>
    </row>
    <row r="92" spans="1:10" ht="16.2">
      <c r="A92" s="110" t="s">
        <v>159</v>
      </c>
      <c r="B92" s="218">
        <v>1665</v>
      </c>
      <c r="C92" s="218">
        <v>608</v>
      </c>
      <c r="D92" s="71">
        <v>1582</v>
      </c>
      <c r="E92" s="71">
        <v>1312</v>
      </c>
      <c r="F92" s="71">
        <v>568</v>
      </c>
      <c r="G92" s="71">
        <v>414</v>
      </c>
      <c r="H92" s="71">
        <v>620</v>
      </c>
      <c r="I92" s="71">
        <v>307</v>
      </c>
      <c r="J92" s="85">
        <v>694</v>
      </c>
    </row>
    <row r="93" spans="1:10" ht="16.2">
      <c r="A93" s="110" t="s">
        <v>34</v>
      </c>
      <c r="B93" s="218">
        <v>1659</v>
      </c>
      <c r="C93" s="218">
        <v>512</v>
      </c>
      <c r="D93" s="71">
        <v>1501</v>
      </c>
      <c r="E93" s="71">
        <v>1329</v>
      </c>
      <c r="F93" s="71">
        <v>584</v>
      </c>
      <c r="G93" s="71">
        <v>409</v>
      </c>
      <c r="H93" s="71">
        <v>696</v>
      </c>
      <c r="I93" s="71">
        <v>169</v>
      </c>
      <c r="J93" s="85">
        <v>692</v>
      </c>
    </row>
    <row r="94" spans="1:10" ht="16.2">
      <c r="A94" s="110" t="s">
        <v>161</v>
      </c>
      <c r="B94" s="218">
        <v>1458</v>
      </c>
      <c r="C94" s="218">
        <v>422</v>
      </c>
      <c r="D94" s="71">
        <v>1408</v>
      </c>
      <c r="E94" s="71">
        <v>1177</v>
      </c>
      <c r="F94" s="71">
        <v>537</v>
      </c>
      <c r="G94" s="71">
        <v>415</v>
      </c>
      <c r="H94" s="71">
        <v>593</v>
      </c>
      <c r="I94" s="71">
        <v>261</v>
      </c>
      <c r="J94" s="85">
        <v>599</v>
      </c>
    </row>
    <row r="95" spans="1:10" ht="16.2">
      <c r="A95" s="110" t="s">
        <v>82</v>
      </c>
      <c r="B95" s="218">
        <v>1495</v>
      </c>
      <c r="C95" s="218">
        <v>413</v>
      </c>
      <c r="D95" s="71">
        <v>1436</v>
      </c>
      <c r="E95" s="71">
        <v>1192</v>
      </c>
      <c r="F95" s="71">
        <v>548</v>
      </c>
      <c r="G95" s="71">
        <v>451</v>
      </c>
      <c r="H95" s="71">
        <v>578</v>
      </c>
      <c r="I95" s="71">
        <v>269</v>
      </c>
      <c r="J95" s="85">
        <v>635</v>
      </c>
    </row>
    <row r="96" spans="1:10" ht="16.2">
      <c r="A96" s="29" t="s">
        <v>165</v>
      </c>
      <c r="B96" s="282">
        <v>1543</v>
      </c>
      <c r="C96" s="282">
        <v>410</v>
      </c>
      <c r="D96" s="142">
        <v>1493</v>
      </c>
      <c r="E96" s="142">
        <v>1186</v>
      </c>
      <c r="F96" s="142">
        <v>578</v>
      </c>
      <c r="G96" s="142">
        <v>399</v>
      </c>
      <c r="H96" s="142">
        <v>535</v>
      </c>
      <c r="I96" s="142">
        <v>145</v>
      </c>
      <c r="J96" s="86">
        <v>676</v>
      </c>
    </row>
    <row r="97" spans="1:16" ht="16.2">
      <c r="A97" s="453" t="s">
        <v>726</v>
      </c>
      <c r="B97" s="459">
        <v>1566</v>
      </c>
      <c r="C97" s="459">
        <v>366</v>
      </c>
      <c r="D97" s="460">
        <v>1515</v>
      </c>
      <c r="E97" s="460">
        <v>1151</v>
      </c>
      <c r="F97" s="460">
        <v>572</v>
      </c>
      <c r="G97" s="460">
        <v>410</v>
      </c>
      <c r="H97" s="460">
        <v>559</v>
      </c>
      <c r="I97" s="460">
        <v>143</v>
      </c>
      <c r="J97" s="85">
        <v>611</v>
      </c>
    </row>
    <row r="98" spans="1:16" s="2" customFormat="1" ht="16.8" thickBot="1">
      <c r="A98" s="452" t="s">
        <v>731</v>
      </c>
      <c r="B98" s="474">
        <v>1566</v>
      </c>
      <c r="C98" s="474">
        <v>318</v>
      </c>
      <c r="D98" s="140">
        <v>1463</v>
      </c>
      <c r="E98" s="140">
        <v>1160</v>
      </c>
      <c r="F98" s="140">
        <v>555</v>
      </c>
      <c r="G98" s="140">
        <v>380</v>
      </c>
      <c r="H98" s="140">
        <v>498</v>
      </c>
      <c r="I98" s="140">
        <v>118</v>
      </c>
      <c r="J98" s="179">
        <v>679</v>
      </c>
    </row>
    <row r="99" spans="1:16" ht="20.100000000000001" customHeight="1">
      <c r="J99" s="119" t="s">
        <v>231</v>
      </c>
    </row>
    <row r="101" spans="1:16" ht="20.100000000000001" customHeight="1">
      <c r="A101" s="1" t="s">
        <v>448</v>
      </c>
      <c r="P101" s="119" t="s">
        <v>96</v>
      </c>
    </row>
    <row r="102" spans="1:16" ht="16.2">
      <c r="A102" s="197"/>
      <c r="B102" s="281" t="s">
        <v>267</v>
      </c>
      <c r="C102" s="281" t="s">
        <v>253</v>
      </c>
      <c r="D102" s="296" t="s">
        <v>157</v>
      </c>
      <c r="E102" s="229" t="s">
        <v>143</v>
      </c>
      <c r="F102" s="229" t="s">
        <v>494</v>
      </c>
      <c r="G102" s="229" t="s">
        <v>495</v>
      </c>
      <c r="H102" s="229" t="s">
        <v>141</v>
      </c>
      <c r="I102" s="229" t="s">
        <v>409</v>
      </c>
      <c r="J102" s="229" t="s">
        <v>496</v>
      </c>
      <c r="K102" s="229" t="s">
        <v>160</v>
      </c>
      <c r="L102" s="229" t="s">
        <v>390</v>
      </c>
      <c r="M102" s="229" t="s">
        <v>282</v>
      </c>
      <c r="N102" s="229" t="s">
        <v>497</v>
      </c>
      <c r="O102" s="229" t="s">
        <v>185</v>
      </c>
      <c r="P102" s="262" t="s">
        <v>498</v>
      </c>
    </row>
    <row r="103" spans="1:16" ht="16.2">
      <c r="A103" s="110" t="s">
        <v>146</v>
      </c>
      <c r="B103" s="218">
        <v>0</v>
      </c>
      <c r="C103" s="218">
        <v>15</v>
      </c>
      <c r="D103" s="71">
        <v>427</v>
      </c>
      <c r="E103" s="71">
        <v>120</v>
      </c>
      <c r="F103" s="71">
        <v>0</v>
      </c>
      <c r="G103" s="71">
        <v>341</v>
      </c>
      <c r="H103" s="71">
        <v>196</v>
      </c>
      <c r="I103" s="71">
        <v>346</v>
      </c>
      <c r="J103" s="71">
        <v>0</v>
      </c>
      <c r="K103" s="71">
        <v>235</v>
      </c>
      <c r="L103" s="71">
        <v>233</v>
      </c>
      <c r="M103" s="71">
        <v>346</v>
      </c>
      <c r="N103" s="71">
        <v>4018</v>
      </c>
      <c r="O103" s="71">
        <v>471</v>
      </c>
      <c r="P103" s="85">
        <v>213</v>
      </c>
    </row>
    <row r="104" spans="1:16" ht="16.2">
      <c r="A104" s="110" t="s">
        <v>150</v>
      </c>
      <c r="B104" s="218">
        <v>0</v>
      </c>
      <c r="C104" s="218">
        <v>7</v>
      </c>
      <c r="D104" s="71">
        <v>479</v>
      </c>
      <c r="E104" s="71">
        <v>133</v>
      </c>
      <c r="F104" s="71">
        <v>0</v>
      </c>
      <c r="G104" s="71">
        <v>350</v>
      </c>
      <c r="H104" s="71">
        <v>185</v>
      </c>
      <c r="I104" s="71">
        <v>354</v>
      </c>
      <c r="J104" s="71">
        <v>0</v>
      </c>
      <c r="K104" s="71">
        <v>170</v>
      </c>
      <c r="L104" s="71">
        <v>147</v>
      </c>
      <c r="M104" s="71">
        <v>353</v>
      </c>
      <c r="N104" s="71">
        <v>4157</v>
      </c>
      <c r="O104" s="71">
        <v>538</v>
      </c>
      <c r="P104" s="85">
        <v>234</v>
      </c>
    </row>
    <row r="105" spans="1:16" ht="16.2">
      <c r="A105" s="110" t="s">
        <v>155</v>
      </c>
      <c r="B105" s="218">
        <v>0</v>
      </c>
      <c r="C105" s="218">
        <v>4</v>
      </c>
      <c r="D105" s="71">
        <v>506</v>
      </c>
      <c r="E105" s="71">
        <v>113</v>
      </c>
      <c r="F105" s="71">
        <v>0</v>
      </c>
      <c r="G105" s="71">
        <v>337</v>
      </c>
      <c r="H105" s="71">
        <v>201</v>
      </c>
      <c r="I105" s="71">
        <v>333</v>
      </c>
      <c r="J105" s="71">
        <v>0</v>
      </c>
      <c r="K105" s="71">
        <v>157</v>
      </c>
      <c r="L105" s="71">
        <v>254</v>
      </c>
      <c r="M105" s="71">
        <v>334</v>
      </c>
      <c r="N105" s="71">
        <v>3986</v>
      </c>
      <c r="O105" s="71">
        <v>431</v>
      </c>
      <c r="P105" s="85">
        <v>224</v>
      </c>
    </row>
    <row r="106" spans="1:16" ht="16.2">
      <c r="A106" s="110" t="s">
        <v>159</v>
      </c>
      <c r="B106" s="218">
        <v>0</v>
      </c>
      <c r="C106" s="218">
        <v>4</v>
      </c>
      <c r="D106" s="71">
        <v>487</v>
      </c>
      <c r="E106" s="71">
        <v>122</v>
      </c>
      <c r="F106" s="71">
        <v>0</v>
      </c>
      <c r="G106" s="71">
        <v>311</v>
      </c>
      <c r="H106" s="71">
        <v>178</v>
      </c>
      <c r="I106" s="71">
        <v>308</v>
      </c>
      <c r="J106" s="71">
        <v>4</v>
      </c>
      <c r="K106" s="71">
        <v>161</v>
      </c>
      <c r="L106" s="71">
        <v>222</v>
      </c>
      <c r="M106" s="71">
        <v>544</v>
      </c>
      <c r="N106" s="71">
        <v>4219</v>
      </c>
      <c r="O106" s="71">
        <v>663</v>
      </c>
      <c r="P106" s="85">
        <v>216</v>
      </c>
    </row>
    <row r="107" spans="1:16" ht="16.2">
      <c r="A107" s="110" t="s">
        <v>34</v>
      </c>
      <c r="B107" s="218">
        <v>0</v>
      </c>
      <c r="C107" s="218">
        <v>59</v>
      </c>
      <c r="D107" s="71">
        <v>475</v>
      </c>
      <c r="E107" s="71">
        <v>50</v>
      </c>
      <c r="F107" s="71">
        <v>126</v>
      </c>
      <c r="G107" s="71">
        <v>293</v>
      </c>
      <c r="H107" s="71">
        <v>178</v>
      </c>
      <c r="I107" s="71">
        <v>280</v>
      </c>
      <c r="J107" s="71">
        <v>43</v>
      </c>
      <c r="K107" s="71">
        <v>103</v>
      </c>
      <c r="L107" s="71">
        <v>208</v>
      </c>
      <c r="M107" s="71">
        <v>288</v>
      </c>
      <c r="N107" s="71">
        <v>4265</v>
      </c>
      <c r="O107" s="71">
        <v>549</v>
      </c>
      <c r="P107" s="85">
        <v>193</v>
      </c>
    </row>
    <row r="108" spans="1:16" ht="16.2">
      <c r="A108" s="110" t="s">
        <v>161</v>
      </c>
      <c r="B108" s="218">
        <v>0</v>
      </c>
      <c r="C108" s="218">
        <v>61</v>
      </c>
      <c r="D108" s="71">
        <v>445</v>
      </c>
      <c r="E108" s="71">
        <v>58</v>
      </c>
      <c r="F108" s="71">
        <v>126</v>
      </c>
      <c r="G108" s="71">
        <v>252</v>
      </c>
      <c r="H108" s="71">
        <v>149</v>
      </c>
      <c r="I108" s="71">
        <v>248</v>
      </c>
      <c r="J108" s="71">
        <v>54</v>
      </c>
      <c r="K108" s="71">
        <v>136</v>
      </c>
      <c r="L108" s="71">
        <v>174</v>
      </c>
      <c r="M108" s="71">
        <v>238</v>
      </c>
      <c r="N108" s="71">
        <v>4984</v>
      </c>
      <c r="O108" s="71">
        <v>592</v>
      </c>
      <c r="P108" s="85">
        <v>168</v>
      </c>
    </row>
    <row r="109" spans="1:16" ht="16.2">
      <c r="A109" s="110" t="s">
        <v>82</v>
      </c>
      <c r="B109" s="218">
        <v>0</v>
      </c>
      <c r="C109" s="218">
        <v>65</v>
      </c>
      <c r="D109" s="71">
        <v>243</v>
      </c>
      <c r="E109" s="71">
        <v>27</v>
      </c>
      <c r="F109" s="71">
        <v>133</v>
      </c>
      <c r="G109" s="71">
        <v>253</v>
      </c>
      <c r="H109" s="71">
        <v>153</v>
      </c>
      <c r="I109" s="71">
        <v>253</v>
      </c>
      <c r="J109" s="71">
        <v>145</v>
      </c>
      <c r="K109" s="71">
        <v>122</v>
      </c>
      <c r="L109" s="71">
        <v>183</v>
      </c>
      <c r="M109" s="71">
        <v>253</v>
      </c>
      <c r="N109" s="71">
        <v>4288</v>
      </c>
      <c r="O109" s="71">
        <v>273</v>
      </c>
      <c r="P109" s="85">
        <v>178</v>
      </c>
    </row>
    <row r="110" spans="1:16" ht="16.2">
      <c r="A110" s="29" t="s">
        <v>165</v>
      </c>
      <c r="B110" s="282">
        <v>0</v>
      </c>
      <c r="C110" s="282">
        <v>65</v>
      </c>
      <c r="D110" s="142">
        <v>394</v>
      </c>
      <c r="E110" s="142">
        <v>25</v>
      </c>
      <c r="F110" s="142">
        <v>109</v>
      </c>
      <c r="G110" s="142">
        <v>174</v>
      </c>
      <c r="H110" s="142">
        <v>116</v>
      </c>
      <c r="I110" s="142">
        <v>153</v>
      </c>
      <c r="J110" s="142">
        <v>244</v>
      </c>
      <c r="K110" s="142">
        <v>92</v>
      </c>
      <c r="L110" s="142">
        <v>112</v>
      </c>
      <c r="M110" s="142">
        <v>154</v>
      </c>
      <c r="N110" s="142">
        <v>3625</v>
      </c>
      <c r="O110" s="142">
        <v>105</v>
      </c>
      <c r="P110" s="86">
        <v>114</v>
      </c>
    </row>
    <row r="111" spans="1:16" ht="16.2">
      <c r="A111" s="453" t="s">
        <v>727</v>
      </c>
      <c r="B111" s="459">
        <v>0</v>
      </c>
      <c r="C111" s="459">
        <v>72</v>
      </c>
      <c r="D111" s="460">
        <v>252</v>
      </c>
      <c r="E111" s="460">
        <v>29</v>
      </c>
      <c r="F111" s="460">
        <v>156</v>
      </c>
      <c r="G111" s="460">
        <v>188</v>
      </c>
      <c r="H111" s="460">
        <v>120</v>
      </c>
      <c r="I111" s="460">
        <v>167</v>
      </c>
      <c r="J111" s="460">
        <v>178</v>
      </c>
      <c r="K111" s="460">
        <v>92</v>
      </c>
      <c r="L111" s="460">
        <v>118</v>
      </c>
      <c r="M111" s="460">
        <v>167</v>
      </c>
      <c r="N111" s="460">
        <v>4055</v>
      </c>
      <c r="O111" s="460">
        <v>13</v>
      </c>
      <c r="P111" s="85">
        <v>122</v>
      </c>
    </row>
    <row r="112" spans="1:16" s="2" customFormat="1" ht="16.8" thickBot="1">
      <c r="A112" s="452" t="s">
        <v>732</v>
      </c>
      <c r="B112" s="474">
        <v>0</v>
      </c>
      <c r="C112" s="474">
        <v>44</v>
      </c>
      <c r="D112" s="140">
        <v>249</v>
      </c>
      <c r="E112" s="140">
        <v>27</v>
      </c>
      <c r="F112" s="140">
        <v>112</v>
      </c>
      <c r="G112" s="140">
        <v>64</v>
      </c>
      <c r="H112" s="140">
        <v>119</v>
      </c>
      <c r="I112" s="140">
        <v>70</v>
      </c>
      <c r="J112" s="140">
        <v>311</v>
      </c>
      <c r="K112" s="140">
        <v>88</v>
      </c>
      <c r="L112" s="140">
        <v>110</v>
      </c>
      <c r="M112" s="140">
        <v>154</v>
      </c>
      <c r="N112" s="140">
        <v>3727</v>
      </c>
      <c r="O112" s="140">
        <v>7</v>
      </c>
      <c r="P112" s="179">
        <v>105</v>
      </c>
    </row>
    <row r="113" spans="1:16" ht="20.100000000000001" customHeight="1">
      <c r="P113" s="119" t="s">
        <v>231</v>
      </c>
    </row>
    <row r="115" spans="1:16" ht="20.100000000000001" customHeight="1">
      <c r="A115" s="1" t="s">
        <v>500</v>
      </c>
    </row>
    <row r="116" spans="1:16" ht="16.2">
      <c r="A116" s="562"/>
      <c r="B116" s="684" t="s">
        <v>501</v>
      </c>
      <c r="C116" s="566" t="s">
        <v>128</v>
      </c>
      <c r="D116" s="566"/>
      <c r="E116" s="686" t="s">
        <v>463</v>
      </c>
    </row>
    <row r="117" spans="1:16" ht="16.2">
      <c r="A117" s="670"/>
      <c r="B117" s="685"/>
      <c r="C117" s="141" t="s">
        <v>183</v>
      </c>
      <c r="D117" s="141" t="s">
        <v>446</v>
      </c>
      <c r="E117" s="572"/>
    </row>
    <row r="118" spans="1:16" ht="16.2">
      <c r="A118" s="28" t="s">
        <v>142</v>
      </c>
      <c r="B118" s="70">
        <v>12</v>
      </c>
      <c r="C118" s="70">
        <v>665</v>
      </c>
      <c r="D118" s="70">
        <v>410</v>
      </c>
      <c r="E118" s="264" t="s">
        <v>145</v>
      </c>
    </row>
    <row r="119" spans="1:16" ht="16.2">
      <c r="A119" s="110" t="s">
        <v>144</v>
      </c>
      <c r="B119" s="71">
        <v>9</v>
      </c>
      <c r="C119" s="71">
        <v>585</v>
      </c>
      <c r="D119" s="71">
        <v>379</v>
      </c>
      <c r="E119" s="265" t="s">
        <v>145</v>
      </c>
    </row>
    <row r="120" spans="1:16" ht="16.2">
      <c r="A120" s="110" t="s">
        <v>146</v>
      </c>
      <c r="B120" s="71">
        <v>7</v>
      </c>
      <c r="C120" s="71">
        <v>510</v>
      </c>
      <c r="D120" s="71">
        <v>379</v>
      </c>
      <c r="E120" s="265" t="s">
        <v>145</v>
      </c>
    </row>
    <row r="121" spans="1:16" ht="16.2">
      <c r="A121" s="110" t="s">
        <v>150</v>
      </c>
      <c r="B121" s="71">
        <v>7</v>
      </c>
      <c r="C121" s="71">
        <v>510</v>
      </c>
      <c r="D121" s="71">
        <v>371</v>
      </c>
      <c r="E121" s="265" t="s">
        <v>145</v>
      </c>
    </row>
    <row r="122" spans="1:16" ht="16.2">
      <c r="A122" s="110" t="s">
        <v>155</v>
      </c>
      <c r="B122" s="71">
        <v>6</v>
      </c>
      <c r="C122" s="71">
        <v>430</v>
      </c>
      <c r="D122" s="71">
        <v>368</v>
      </c>
      <c r="E122" s="265" t="s">
        <v>145</v>
      </c>
    </row>
    <row r="123" spans="1:16" ht="16.2">
      <c r="A123" s="110" t="s">
        <v>159</v>
      </c>
      <c r="B123" s="71">
        <v>6</v>
      </c>
      <c r="C123" s="71">
        <v>430</v>
      </c>
      <c r="D123" s="71">
        <v>364</v>
      </c>
      <c r="E123" s="265" t="s">
        <v>145</v>
      </c>
    </row>
    <row r="124" spans="1:16" ht="16.2">
      <c r="A124" s="110" t="s">
        <v>34</v>
      </c>
      <c r="B124" s="71">
        <v>6</v>
      </c>
      <c r="C124" s="71">
        <v>430</v>
      </c>
      <c r="D124" s="71">
        <v>364</v>
      </c>
      <c r="E124" s="265" t="s">
        <v>145</v>
      </c>
    </row>
    <row r="125" spans="1:16" ht="16.2">
      <c r="A125" s="110" t="s">
        <v>161</v>
      </c>
      <c r="B125" s="71">
        <v>5</v>
      </c>
      <c r="C125" s="71">
        <v>395</v>
      </c>
      <c r="D125" s="71">
        <v>361</v>
      </c>
      <c r="E125" s="85">
        <v>75</v>
      </c>
    </row>
    <row r="126" spans="1:16" ht="16.2">
      <c r="A126" s="110" t="s">
        <v>82</v>
      </c>
      <c r="B126" s="71">
        <v>5</v>
      </c>
      <c r="C126" s="71">
        <v>395</v>
      </c>
      <c r="D126" s="71">
        <v>343</v>
      </c>
      <c r="E126" s="85">
        <v>85</v>
      </c>
    </row>
    <row r="127" spans="1:16" ht="16.2">
      <c r="A127" s="29" t="s">
        <v>165</v>
      </c>
      <c r="B127" s="142">
        <v>5</v>
      </c>
      <c r="C127" s="142">
        <v>395</v>
      </c>
      <c r="D127" s="142">
        <v>332</v>
      </c>
      <c r="E127" s="86">
        <v>89</v>
      </c>
    </row>
    <row r="128" spans="1:16" ht="16.2">
      <c r="A128" s="453" t="s">
        <v>104</v>
      </c>
      <c r="B128" s="460">
        <v>5</v>
      </c>
      <c r="C128" s="460">
        <v>395</v>
      </c>
      <c r="D128" s="460">
        <v>299</v>
      </c>
      <c r="E128" s="85">
        <v>85</v>
      </c>
    </row>
    <row r="129" spans="1:5" s="2" customFormat="1" ht="16.8" thickBot="1">
      <c r="A129" s="450" t="s">
        <v>733</v>
      </c>
      <c r="B129" s="461">
        <v>5</v>
      </c>
      <c r="C129" s="461">
        <v>395</v>
      </c>
      <c r="D129" s="461">
        <v>271</v>
      </c>
      <c r="E129" s="87">
        <v>84</v>
      </c>
    </row>
    <row r="130" spans="1:5" ht="20.100000000000001" customHeight="1">
      <c r="E130" s="119" t="s">
        <v>231</v>
      </c>
    </row>
  </sheetData>
  <mergeCells count="31">
    <mergeCell ref="M10:O10"/>
    <mergeCell ref="E70:E71"/>
    <mergeCell ref="F70:F71"/>
    <mergeCell ref="G70:G71"/>
    <mergeCell ref="H70:H71"/>
    <mergeCell ref="I34:I35"/>
    <mergeCell ref="A116:A117"/>
    <mergeCell ref="B116:B117"/>
    <mergeCell ref="E116:E117"/>
    <mergeCell ref="C116:D116"/>
    <mergeCell ref="A70:A71"/>
    <mergeCell ref="B70:B71"/>
    <mergeCell ref="C70:C71"/>
    <mergeCell ref="D70:D71"/>
    <mergeCell ref="A53:A54"/>
    <mergeCell ref="D53:D54"/>
    <mergeCell ref="E53:E54"/>
    <mergeCell ref="F53:F54"/>
    <mergeCell ref="B53:C53"/>
    <mergeCell ref="A2:B2"/>
    <mergeCell ref="A3:B3"/>
    <mergeCell ref="A4:B4"/>
    <mergeCell ref="C15:F15"/>
    <mergeCell ref="B34:E34"/>
    <mergeCell ref="F34:H34"/>
    <mergeCell ref="G15:G16"/>
    <mergeCell ref="A5:A7"/>
    <mergeCell ref="A8:A9"/>
    <mergeCell ref="A15:A16"/>
    <mergeCell ref="B15:B16"/>
    <mergeCell ref="A34:A35"/>
  </mergeCells>
  <phoneticPr fontId="2"/>
  <pageMargins left="0.7" right="0.7" top="0.75" bottom="0.75" header="0.3" footer="0.3"/>
  <pageSetup paperSize="9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Z109"/>
  <sheetViews>
    <sheetView topLeftCell="A85" workbookViewId="0">
      <selection activeCell="A72" sqref="A72"/>
    </sheetView>
  </sheetViews>
  <sheetFormatPr defaultColWidth="15.59765625" defaultRowHeight="20.100000000000001" customHeight="1"/>
  <cols>
    <col min="1" max="16384" width="15.59765625" style="1"/>
  </cols>
  <sheetData>
    <row r="1" spans="1:6" ht="20.100000000000001" customHeight="1">
      <c r="A1" s="1" t="s">
        <v>740</v>
      </c>
    </row>
    <row r="2" spans="1:6" ht="20.100000000000001" customHeight="1">
      <c r="A2" s="3"/>
      <c r="B2" s="5" t="s">
        <v>325</v>
      </c>
      <c r="C2" s="5" t="s">
        <v>327</v>
      </c>
      <c r="D2" s="5" t="s">
        <v>329</v>
      </c>
      <c r="E2" s="5" t="s">
        <v>258</v>
      </c>
      <c r="F2" s="350" t="s">
        <v>331</v>
      </c>
    </row>
    <row r="3" spans="1:6" ht="20.100000000000001" customHeight="1">
      <c r="A3" s="28" t="s">
        <v>110</v>
      </c>
      <c r="B3" s="317">
        <v>14462</v>
      </c>
      <c r="C3" s="317">
        <v>5270</v>
      </c>
      <c r="D3" s="317">
        <v>2310638</v>
      </c>
      <c r="E3" s="317">
        <v>1795195</v>
      </c>
      <c r="F3" s="351">
        <v>77.7</v>
      </c>
    </row>
    <row r="4" spans="1:6" ht="20.100000000000001" customHeight="1">
      <c r="A4" s="110" t="s">
        <v>40</v>
      </c>
      <c r="B4" s="318">
        <v>14142</v>
      </c>
      <c r="C4" s="318">
        <v>5265</v>
      </c>
      <c r="D4" s="318">
        <v>2268001</v>
      </c>
      <c r="E4" s="318">
        <v>1784563</v>
      </c>
      <c r="F4" s="352">
        <v>78.7</v>
      </c>
    </row>
    <row r="5" spans="1:6" ht="20.100000000000001" customHeight="1">
      <c r="A5" s="110" t="s">
        <v>29</v>
      </c>
      <c r="B5" s="318">
        <v>13899</v>
      </c>
      <c r="C5" s="318">
        <v>5249</v>
      </c>
      <c r="D5" s="318">
        <v>2246421</v>
      </c>
      <c r="E5" s="318">
        <v>1723830</v>
      </c>
      <c r="F5" s="352">
        <v>76.7</v>
      </c>
    </row>
    <row r="6" spans="1:6" ht="20.100000000000001" customHeight="1">
      <c r="A6" s="110" t="s">
        <v>91</v>
      </c>
      <c r="B6" s="318">
        <v>13623</v>
      </c>
      <c r="C6" s="318">
        <v>5203</v>
      </c>
      <c r="D6" s="318">
        <v>2057934</v>
      </c>
      <c r="E6" s="318">
        <v>1698558</v>
      </c>
      <c r="F6" s="352">
        <v>82.5</v>
      </c>
    </row>
    <row r="7" spans="1:6" ht="20.100000000000001" customHeight="1">
      <c r="A7" s="110" t="s">
        <v>119</v>
      </c>
      <c r="B7" s="318">
        <v>13268</v>
      </c>
      <c r="C7" s="318">
        <v>5170</v>
      </c>
      <c r="D7" s="318">
        <v>2061867</v>
      </c>
      <c r="E7" s="318">
        <v>1713214</v>
      </c>
      <c r="F7" s="352">
        <v>83.1</v>
      </c>
    </row>
    <row r="8" spans="1:6" ht="20.100000000000001" customHeight="1">
      <c r="A8" s="110" t="s">
        <v>120</v>
      </c>
      <c r="B8" s="318">
        <v>13058</v>
      </c>
      <c r="C8" s="318">
        <v>5165</v>
      </c>
      <c r="D8" s="318">
        <v>2061088</v>
      </c>
      <c r="E8" s="318">
        <v>1717487</v>
      </c>
      <c r="F8" s="352">
        <v>83.3</v>
      </c>
    </row>
    <row r="9" spans="1:6" ht="20.100000000000001" customHeight="1">
      <c r="A9" s="110" t="s">
        <v>122</v>
      </c>
      <c r="B9" s="318">
        <v>12781</v>
      </c>
      <c r="C9" s="318">
        <v>5122</v>
      </c>
      <c r="D9" s="318">
        <v>2086550</v>
      </c>
      <c r="E9" s="318">
        <v>1731984</v>
      </c>
      <c r="F9" s="352">
        <v>83</v>
      </c>
    </row>
    <row r="10" spans="1:6" ht="20.100000000000001" customHeight="1">
      <c r="A10" s="110" t="s">
        <v>318</v>
      </c>
      <c r="B10" s="318">
        <v>12451</v>
      </c>
      <c r="C10" s="318">
        <v>5056</v>
      </c>
      <c r="D10" s="318">
        <v>2054684</v>
      </c>
      <c r="E10" s="318">
        <v>1693124</v>
      </c>
      <c r="F10" s="352">
        <v>82.4</v>
      </c>
    </row>
    <row r="11" spans="1:6" ht="20.100000000000001" customHeight="1">
      <c r="A11" s="110" t="s">
        <v>124</v>
      </c>
      <c r="B11" s="318">
        <v>12215</v>
      </c>
      <c r="C11" s="318">
        <v>5036</v>
      </c>
      <c r="D11" s="318">
        <v>1995667</v>
      </c>
      <c r="E11" s="318">
        <v>1635876</v>
      </c>
      <c r="F11" s="352">
        <v>82</v>
      </c>
    </row>
    <row r="12" spans="1:6" ht="20.100000000000001" customHeight="1">
      <c r="A12" s="29" t="s">
        <v>82</v>
      </c>
      <c r="B12" s="319">
        <v>11896</v>
      </c>
      <c r="C12" s="319">
        <v>5025</v>
      </c>
      <c r="D12" s="319">
        <v>1954796</v>
      </c>
      <c r="E12" s="319">
        <v>1635579</v>
      </c>
      <c r="F12" s="353">
        <v>83.7</v>
      </c>
    </row>
    <row r="13" spans="1:6" ht="20.100000000000001" customHeight="1">
      <c r="A13" s="29" t="s">
        <v>725</v>
      </c>
      <c r="B13" s="319">
        <v>11637</v>
      </c>
      <c r="C13" s="319">
        <v>4996</v>
      </c>
      <c r="D13" s="319">
        <v>1944769</v>
      </c>
      <c r="E13" s="319">
        <v>1617788</v>
      </c>
      <c r="F13" s="353">
        <v>83.2</v>
      </c>
    </row>
    <row r="14" spans="1:6" ht="20.100000000000001" customHeight="1">
      <c r="A14" s="453" t="s">
        <v>726</v>
      </c>
      <c r="B14" s="318">
        <v>11368</v>
      </c>
      <c r="C14" s="318">
        <v>4967</v>
      </c>
      <c r="D14" s="318">
        <v>2121452</v>
      </c>
      <c r="E14" s="318">
        <v>1585707</v>
      </c>
      <c r="F14" s="352">
        <v>74.7</v>
      </c>
    </row>
    <row r="15" spans="1:6" s="2" customFormat="1" ht="20.100000000000001" customHeight="1" thickBot="1">
      <c r="A15" s="452" t="s">
        <v>731</v>
      </c>
      <c r="B15" s="506"/>
      <c r="C15" s="506"/>
      <c r="D15" s="506"/>
      <c r="E15" s="506"/>
      <c r="F15" s="507"/>
    </row>
    <row r="16" spans="1:6" ht="20.100000000000001" customHeight="1">
      <c r="A16" s="314" t="s">
        <v>320</v>
      </c>
      <c r="F16" s="119" t="s">
        <v>324</v>
      </c>
    </row>
    <row r="17" spans="1:6" ht="20.100000000000001" customHeight="1">
      <c r="A17" s="314" t="s">
        <v>322</v>
      </c>
      <c r="F17" s="119"/>
    </row>
    <row r="19" spans="1:6" ht="20.100000000000001" customHeight="1">
      <c r="A19" s="1" t="s">
        <v>741</v>
      </c>
    </row>
    <row r="20" spans="1:6" ht="20.100000000000001" customHeight="1">
      <c r="A20" s="3"/>
      <c r="B20" s="5" t="s">
        <v>325</v>
      </c>
      <c r="C20" s="5" t="s">
        <v>327</v>
      </c>
      <c r="D20" s="5" t="s">
        <v>329</v>
      </c>
      <c r="E20" s="5" t="s">
        <v>258</v>
      </c>
      <c r="F20" s="350" t="s">
        <v>331</v>
      </c>
    </row>
    <row r="21" spans="1:6" ht="20.100000000000001" customHeight="1">
      <c r="A21" s="28" t="s">
        <v>110</v>
      </c>
      <c r="B21" s="317">
        <v>4511</v>
      </c>
      <c r="C21" s="317">
        <v>1588</v>
      </c>
      <c r="D21" s="317">
        <v>698586</v>
      </c>
      <c r="E21" s="317">
        <v>567354</v>
      </c>
      <c r="F21" s="351">
        <v>81.2</v>
      </c>
    </row>
    <row r="22" spans="1:6" ht="20.100000000000001" customHeight="1">
      <c r="A22" s="110" t="s">
        <v>40</v>
      </c>
      <c r="B22" s="318">
        <v>4388</v>
      </c>
      <c r="C22" s="318">
        <v>1580</v>
      </c>
      <c r="D22" s="318">
        <v>676860</v>
      </c>
      <c r="E22" s="318">
        <v>555128</v>
      </c>
      <c r="F22" s="352">
        <v>82</v>
      </c>
    </row>
    <row r="23" spans="1:6" ht="20.100000000000001" customHeight="1">
      <c r="A23" s="110" t="s">
        <v>29</v>
      </c>
      <c r="B23" s="318">
        <v>4256</v>
      </c>
      <c r="C23" s="318">
        <v>1562</v>
      </c>
      <c r="D23" s="318">
        <v>644491</v>
      </c>
      <c r="E23" s="318">
        <v>544909</v>
      </c>
      <c r="F23" s="352">
        <v>84.5</v>
      </c>
    </row>
    <row r="24" spans="1:6" ht="20.100000000000001" customHeight="1">
      <c r="A24" s="110" t="s">
        <v>91</v>
      </c>
      <c r="B24" s="318">
        <v>4171</v>
      </c>
      <c r="C24" s="318">
        <v>1550</v>
      </c>
      <c r="D24" s="318">
        <v>649316</v>
      </c>
      <c r="E24" s="318">
        <v>531712</v>
      </c>
      <c r="F24" s="352">
        <v>81.900000000000006</v>
      </c>
    </row>
    <row r="25" spans="1:6" ht="20.100000000000001" customHeight="1">
      <c r="A25" s="110" t="s">
        <v>119</v>
      </c>
      <c r="B25" s="318">
        <v>4060</v>
      </c>
      <c r="C25" s="318">
        <v>1537</v>
      </c>
      <c r="D25" s="318">
        <v>662256</v>
      </c>
      <c r="E25" s="318">
        <v>541153</v>
      </c>
      <c r="F25" s="352">
        <v>81.7</v>
      </c>
    </row>
    <row r="26" spans="1:6" ht="20.100000000000001" customHeight="1">
      <c r="A26" s="110" t="s">
        <v>120</v>
      </c>
      <c r="B26" s="318">
        <v>3919</v>
      </c>
      <c r="C26" s="318">
        <v>1515</v>
      </c>
      <c r="D26" s="318">
        <v>672800</v>
      </c>
      <c r="E26" s="318">
        <v>531678</v>
      </c>
      <c r="F26" s="352">
        <v>79</v>
      </c>
    </row>
    <row r="27" spans="1:6" ht="20.100000000000001" customHeight="1">
      <c r="A27" s="110" t="s">
        <v>122</v>
      </c>
      <c r="B27" s="318">
        <v>3858</v>
      </c>
      <c r="C27" s="318">
        <v>1522</v>
      </c>
      <c r="D27" s="318">
        <v>637960</v>
      </c>
      <c r="E27" s="318">
        <v>535790</v>
      </c>
      <c r="F27" s="352">
        <v>84</v>
      </c>
    </row>
    <row r="28" spans="1:6" ht="20.100000000000001" customHeight="1">
      <c r="A28" s="110" t="s">
        <v>318</v>
      </c>
      <c r="B28" s="318">
        <v>3873</v>
      </c>
      <c r="C28" s="318">
        <v>1538</v>
      </c>
      <c r="D28" s="318">
        <v>641739</v>
      </c>
      <c r="E28" s="318">
        <v>507466</v>
      </c>
      <c r="F28" s="352">
        <v>79.099999999999994</v>
      </c>
    </row>
    <row r="29" spans="1:6" ht="20.100000000000001" customHeight="1">
      <c r="A29" s="110" t="s">
        <v>124</v>
      </c>
      <c r="B29" s="318">
        <v>3764</v>
      </c>
      <c r="C29" s="318">
        <v>1566</v>
      </c>
      <c r="D29" s="318">
        <v>590084</v>
      </c>
      <c r="E29" s="318">
        <v>505981</v>
      </c>
      <c r="F29" s="352">
        <v>85.7</v>
      </c>
    </row>
    <row r="30" spans="1:6" ht="20.100000000000001" customHeight="1">
      <c r="A30" s="29" t="s">
        <v>82</v>
      </c>
      <c r="B30" s="319">
        <v>3700</v>
      </c>
      <c r="C30" s="319">
        <v>1523</v>
      </c>
      <c r="D30" s="319">
        <v>576088</v>
      </c>
      <c r="E30" s="319">
        <v>488765</v>
      </c>
      <c r="F30" s="353">
        <v>84.8</v>
      </c>
    </row>
    <row r="31" spans="1:6" ht="20.100000000000001" customHeight="1">
      <c r="A31" s="29" t="s">
        <v>728</v>
      </c>
      <c r="B31" s="319">
        <v>3584</v>
      </c>
      <c r="C31" s="319">
        <v>1520</v>
      </c>
      <c r="D31" s="319">
        <v>605659</v>
      </c>
      <c r="E31" s="319">
        <v>484622</v>
      </c>
      <c r="F31" s="353">
        <v>80</v>
      </c>
    </row>
    <row r="32" spans="1:6" ht="20.100000000000001" customHeight="1">
      <c r="A32" s="453" t="s">
        <v>727</v>
      </c>
      <c r="B32" s="318">
        <v>3458</v>
      </c>
      <c r="C32" s="318">
        <v>1504</v>
      </c>
      <c r="D32" s="318">
        <v>590871</v>
      </c>
      <c r="E32" s="318">
        <v>482940</v>
      </c>
      <c r="F32" s="352">
        <v>81.7</v>
      </c>
    </row>
    <row r="33" spans="1:6" s="2" customFormat="1" ht="20.100000000000001" customHeight="1" thickBot="1">
      <c r="A33" s="452" t="s">
        <v>732</v>
      </c>
      <c r="B33" s="506">
        <v>13758</v>
      </c>
      <c r="C33" s="506">
        <v>6350</v>
      </c>
      <c r="D33" s="506">
        <v>2644474</v>
      </c>
      <c r="E33" s="506">
        <v>2060587</v>
      </c>
      <c r="F33" s="507">
        <v>77.900000000000006</v>
      </c>
    </row>
    <row r="34" spans="1:6" ht="20.100000000000001" customHeight="1">
      <c r="A34" s="314" t="s">
        <v>320</v>
      </c>
      <c r="F34" s="119" t="s">
        <v>324</v>
      </c>
    </row>
    <row r="35" spans="1:6" ht="20.100000000000001" customHeight="1">
      <c r="A35" s="314" t="s">
        <v>322</v>
      </c>
      <c r="F35" s="119"/>
    </row>
    <row r="37" spans="1:6" ht="20.100000000000001" customHeight="1">
      <c r="A37" s="1" t="s">
        <v>736</v>
      </c>
      <c r="B37" s="320"/>
      <c r="C37" s="320"/>
    </row>
    <row r="38" spans="1:6" ht="20.100000000000001" customHeight="1">
      <c r="A38" s="3"/>
      <c r="B38" s="321" t="s">
        <v>179</v>
      </c>
      <c r="C38" s="330" t="s">
        <v>244</v>
      </c>
      <c r="D38" s="337" t="s">
        <v>347</v>
      </c>
    </row>
    <row r="39" spans="1:6" ht="20.100000000000001" customHeight="1">
      <c r="A39" s="28" t="s">
        <v>336</v>
      </c>
      <c r="B39" s="322">
        <v>19160</v>
      </c>
      <c r="C39" s="322">
        <v>18184</v>
      </c>
      <c r="D39" s="338">
        <f t="shared" ref="D39:D47" si="0">C39/B39*100</f>
        <v>94.906054279749469</v>
      </c>
    </row>
    <row r="40" spans="1:6" ht="20.100000000000001" customHeight="1">
      <c r="A40" s="110" t="s">
        <v>339</v>
      </c>
      <c r="B40" s="234">
        <v>18728</v>
      </c>
      <c r="C40" s="234">
        <v>17809</v>
      </c>
      <c r="D40" s="339">
        <f t="shared" si="0"/>
        <v>95.092909013242206</v>
      </c>
    </row>
    <row r="41" spans="1:6" ht="20.100000000000001" customHeight="1">
      <c r="A41" s="110" t="s">
        <v>340</v>
      </c>
      <c r="B41" s="234">
        <v>18401</v>
      </c>
      <c r="C41" s="234">
        <v>17525</v>
      </c>
      <c r="D41" s="339">
        <f t="shared" si="0"/>
        <v>95.23938916363241</v>
      </c>
    </row>
    <row r="42" spans="1:6" ht="20.100000000000001" customHeight="1">
      <c r="A42" s="110" t="s">
        <v>36</v>
      </c>
      <c r="B42" s="234">
        <v>17996</v>
      </c>
      <c r="C42" s="234">
        <v>17191</v>
      </c>
      <c r="D42" s="339">
        <f t="shared" si="0"/>
        <v>95.526783729717707</v>
      </c>
    </row>
    <row r="43" spans="1:6" ht="20.100000000000001" customHeight="1">
      <c r="A43" s="110" t="s">
        <v>326</v>
      </c>
      <c r="B43" s="234">
        <v>17522</v>
      </c>
      <c r="C43" s="234">
        <v>16780</v>
      </c>
      <c r="D43" s="339">
        <f t="shared" si="0"/>
        <v>95.765323593197124</v>
      </c>
    </row>
    <row r="44" spans="1:6" ht="20.100000000000001" customHeight="1">
      <c r="A44" s="110" t="s">
        <v>343</v>
      </c>
      <c r="B44" s="234">
        <v>17172</v>
      </c>
      <c r="C44" s="234">
        <v>16567</v>
      </c>
      <c r="D44" s="339">
        <f t="shared" si="0"/>
        <v>96.476822734684376</v>
      </c>
    </row>
    <row r="45" spans="1:6" ht="20.100000000000001" customHeight="1">
      <c r="A45" s="110" t="s">
        <v>344</v>
      </c>
      <c r="B45" s="234">
        <v>16848</v>
      </c>
      <c r="C45" s="234">
        <v>16272</v>
      </c>
      <c r="D45" s="339">
        <f t="shared" si="0"/>
        <v>96.581196581196579</v>
      </c>
    </row>
    <row r="46" spans="1:6" ht="20.100000000000001" customHeight="1">
      <c r="A46" s="110" t="s">
        <v>163</v>
      </c>
      <c r="B46" s="234">
        <v>16478</v>
      </c>
      <c r="C46" s="234">
        <v>15919</v>
      </c>
      <c r="D46" s="339">
        <f t="shared" si="0"/>
        <v>96.607598009467168</v>
      </c>
    </row>
    <row r="47" spans="1:6" ht="20.100000000000001" customHeight="1">
      <c r="A47" s="110" t="s">
        <v>345</v>
      </c>
      <c r="B47" s="234">
        <v>16143</v>
      </c>
      <c r="C47" s="234">
        <v>15593</v>
      </c>
      <c r="D47" s="339">
        <f t="shared" si="0"/>
        <v>96.592950504862785</v>
      </c>
    </row>
    <row r="48" spans="1:6" ht="20.100000000000001" customHeight="1">
      <c r="A48" s="29" t="s">
        <v>247</v>
      </c>
      <c r="B48" s="323">
        <v>15701</v>
      </c>
      <c r="C48" s="323">
        <v>15172</v>
      </c>
      <c r="D48" s="340">
        <v>96.630787847907769</v>
      </c>
    </row>
    <row r="49" spans="1:11" ht="20.100000000000001" customHeight="1">
      <c r="A49" s="29" t="s">
        <v>728</v>
      </c>
      <c r="B49" s="323">
        <v>15339</v>
      </c>
      <c r="C49" s="323">
        <v>14945</v>
      </c>
      <c r="D49" s="340">
        <v>97.43</v>
      </c>
    </row>
    <row r="50" spans="1:11" ht="20.100000000000001" customHeight="1">
      <c r="A50" s="453" t="s">
        <v>727</v>
      </c>
      <c r="B50" s="234">
        <v>14938</v>
      </c>
      <c r="C50" s="234">
        <v>14588</v>
      </c>
      <c r="D50" s="339">
        <v>97.66</v>
      </c>
    </row>
    <row r="51" spans="1:11" s="2" customFormat="1" ht="20.100000000000001" customHeight="1" thickBot="1">
      <c r="A51" s="452" t="s">
        <v>732</v>
      </c>
      <c r="B51" s="481">
        <v>14551</v>
      </c>
      <c r="C51" s="481">
        <v>14212</v>
      </c>
      <c r="D51" s="505">
        <v>97.67</v>
      </c>
    </row>
    <row r="52" spans="1:11" ht="20.100000000000001" customHeight="1">
      <c r="D52" s="119" t="s">
        <v>324</v>
      </c>
    </row>
    <row r="54" spans="1:11" ht="20.100000000000001" customHeight="1">
      <c r="A54" s="1" t="s">
        <v>735</v>
      </c>
    </row>
    <row r="55" spans="1:11" ht="20.100000000000001" customHeight="1">
      <c r="A55" s="697"/>
      <c r="B55" s="692" t="s">
        <v>349</v>
      </c>
      <c r="C55" s="696"/>
      <c r="D55" s="692" t="s">
        <v>351</v>
      </c>
      <c r="E55" s="696"/>
      <c r="F55" s="692" t="s">
        <v>352</v>
      </c>
      <c r="G55" s="696"/>
      <c r="H55" s="692" t="s">
        <v>27</v>
      </c>
      <c r="I55" s="696"/>
      <c r="J55" s="692" t="s">
        <v>353</v>
      </c>
      <c r="K55" s="693"/>
    </row>
    <row r="56" spans="1:11" ht="20.100000000000001" customHeight="1">
      <c r="A56" s="698"/>
      <c r="B56" s="324" t="s">
        <v>436</v>
      </c>
      <c r="C56" s="324" t="s">
        <v>450</v>
      </c>
      <c r="D56" s="324" t="s">
        <v>436</v>
      </c>
      <c r="E56" s="349" t="s">
        <v>358</v>
      </c>
      <c r="F56" s="324" t="s">
        <v>436</v>
      </c>
      <c r="G56" s="324" t="s">
        <v>451</v>
      </c>
      <c r="H56" s="324" t="s">
        <v>436</v>
      </c>
      <c r="I56" s="324" t="s">
        <v>450</v>
      </c>
      <c r="J56" s="324" t="s">
        <v>436</v>
      </c>
      <c r="K56" s="358" t="s">
        <v>358</v>
      </c>
    </row>
    <row r="57" spans="1:11" ht="20.100000000000001" customHeight="1">
      <c r="A57" s="315" t="s">
        <v>138</v>
      </c>
      <c r="B57" s="325">
        <v>9302</v>
      </c>
      <c r="C57" s="331">
        <v>803.7</v>
      </c>
      <c r="D57" s="341">
        <v>5504</v>
      </c>
      <c r="E57" s="341">
        <f>6163-G57-I57</f>
        <v>4351</v>
      </c>
      <c r="F57" s="325">
        <v>3040</v>
      </c>
      <c r="G57" s="331">
        <v>1788</v>
      </c>
      <c r="H57" s="341">
        <v>343</v>
      </c>
      <c r="I57" s="356">
        <v>24</v>
      </c>
      <c r="J57" s="341">
        <v>1061</v>
      </c>
      <c r="K57" s="359">
        <v>737</v>
      </c>
    </row>
    <row r="58" spans="1:11" ht="20.100000000000001" customHeight="1">
      <c r="A58" s="315" t="s">
        <v>142</v>
      </c>
      <c r="B58" s="325">
        <v>9088</v>
      </c>
      <c r="C58" s="331">
        <v>856.27</v>
      </c>
      <c r="D58" s="341">
        <v>5372</v>
      </c>
      <c r="E58" s="341">
        <f>6208-G58-I58</f>
        <v>4396</v>
      </c>
      <c r="F58" s="325">
        <v>3005</v>
      </c>
      <c r="G58" s="331">
        <v>1788</v>
      </c>
      <c r="H58" s="341">
        <v>344</v>
      </c>
      <c r="I58" s="356">
        <v>24</v>
      </c>
      <c r="J58" s="341">
        <v>919</v>
      </c>
      <c r="K58" s="359">
        <v>606</v>
      </c>
    </row>
    <row r="59" spans="1:11" ht="20.100000000000001" customHeight="1">
      <c r="A59" s="315" t="s">
        <v>144</v>
      </c>
      <c r="B59" s="325">
        <v>8952</v>
      </c>
      <c r="C59" s="331">
        <v>686.64</v>
      </c>
      <c r="D59" s="341">
        <v>5260</v>
      </c>
      <c r="E59" s="341">
        <f>6338-G59-I59</f>
        <v>4526</v>
      </c>
      <c r="F59" s="325">
        <v>2970</v>
      </c>
      <c r="G59" s="331">
        <v>1788</v>
      </c>
      <c r="H59" s="341">
        <v>343</v>
      </c>
      <c r="I59" s="356">
        <v>24</v>
      </c>
      <c r="J59" s="341">
        <v>876</v>
      </c>
      <c r="K59" s="359">
        <v>532</v>
      </c>
    </row>
    <row r="60" spans="1:11" ht="20.100000000000001" customHeight="1">
      <c r="A60" s="315" t="s">
        <v>146</v>
      </c>
      <c r="B60" s="325">
        <v>8807</v>
      </c>
      <c r="C60" s="331">
        <v>645.9</v>
      </c>
      <c r="D60" s="341">
        <v>5118</v>
      </c>
      <c r="E60" s="341">
        <f>6257-G60-I60</f>
        <v>4441</v>
      </c>
      <c r="F60" s="325">
        <f>2926</f>
        <v>2926</v>
      </c>
      <c r="G60" s="331">
        <v>1792</v>
      </c>
      <c r="H60" s="341">
        <v>340</v>
      </c>
      <c r="I60" s="356">
        <v>24</v>
      </c>
      <c r="J60" s="341">
        <v>805</v>
      </c>
      <c r="K60" s="359">
        <v>520</v>
      </c>
    </row>
    <row r="61" spans="1:11" ht="20.100000000000001" customHeight="1">
      <c r="A61" s="315" t="s">
        <v>150</v>
      </c>
      <c r="B61" s="325">
        <v>8617</v>
      </c>
      <c r="C61" s="331">
        <v>630.6</v>
      </c>
      <c r="D61" s="341">
        <v>4979</v>
      </c>
      <c r="E61" s="341">
        <f>6237-G61-I61</f>
        <v>4425</v>
      </c>
      <c r="F61" s="325">
        <v>2841</v>
      </c>
      <c r="G61" s="331">
        <v>1788</v>
      </c>
      <c r="H61" s="341">
        <v>343</v>
      </c>
      <c r="I61" s="356">
        <v>24</v>
      </c>
      <c r="J61" s="341">
        <v>742</v>
      </c>
      <c r="K61" s="359">
        <v>481</v>
      </c>
    </row>
    <row r="62" spans="1:11" ht="20.100000000000001" customHeight="1">
      <c r="A62" s="315" t="s">
        <v>155</v>
      </c>
      <c r="B62" s="325">
        <v>8531</v>
      </c>
      <c r="C62" s="331">
        <v>637.54</v>
      </c>
      <c r="D62" s="341">
        <v>4947</v>
      </c>
      <c r="E62" s="341">
        <f>6701-G62-I62</f>
        <v>4573.6000000000004</v>
      </c>
      <c r="F62" s="325">
        <v>2771</v>
      </c>
      <c r="G62" s="331">
        <v>2103.4</v>
      </c>
      <c r="H62" s="341">
        <v>318</v>
      </c>
      <c r="I62" s="356">
        <v>24</v>
      </c>
      <c r="J62" s="341">
        <v>605</v>
      </c>
      <c r="K62" s="359">
        <v>478</v>
      </c>
    </row>
    <row r="63" spans="1:11" ht="20.100000000000001" customHeight="1">
      <c r="A63" s="315" t="s">
        <v>159</v>
      </c>
      <c r="B63" s="325">
        <v>9566</v>
      </c>
      <c r="C63" s="331">
        <v>691.94</v>
      </c>
      <c r="D63" s="341">
        <v>4875</v>
      </c>
      <c r="E63" s="341">
        <f>5522-G63-I63</f>
        <v>4495.2</v>
      </c>
      <c r="F63" s="325">
        <f>1596</f>
        <v>1596</v>
      </c>
      <c r="G63" s="331">
        <v>1004.8</v>
      </c>
      <c r="H63" s="341">
        <v>312</v>
      </c>
      <c r="I63" s="356">
        <v>22</v>
      </c>
      <c r="J63" s="341">
        <v>576</v>
      </c>
      <c r="K63" s="359">
        <v>454</v>
      </c>
    </row>
    <row r="64" spans="1:11" ht="20.100000000000001" customHeight="1">
      <c r="A64" s="315" t="s">
        <v>34</v>
      </c>
      <c r="B64" s="325">
        <v>9412</v>
      </c>
      <c r="C64" s="331">
        <v>651.09</v>
      </c>
      <c r="D64" s="341">
        <v>4707</v>
      </c>
      <c r="E64" s="341">
        <f>5564-G64-I64</f>
        <v>4680</v>
      </c>
      <c r="F64" s="325">
        <v>1489</v>
      </c>
      <c r="G64" s="331">
        <v>860</v>
      </c>
      <c r="H64" s="341">
        <v>311</v>
      </c>
      <c r="I64" s="356">
        <v>24</v>
      </c>
      <c r="J64" s="341">
        <v>559</v>
      </c>
      <c r="K64" s="359">
        <v>429</v>
      </c>
    </row>
    <row r="65" spans="1:11" ht="20.100000000000001" customHeight="1">
      <c r="A65" s="315" t="s">
        <v>161</v>
      </c>
      <c r="B65" s="325">
        <v>9243</v>
      </c>
      <c r="C65" s="331">
        <v>657.34</v>
      </c>
      <c r="D65" s="341">
        <v>4575</v>
      </c>
      <c r="E65" s="341">
        <f>5633-G65-I65</f>
        <v>4739</v>
      </c>
      <c r="F65" s="325">
        <f>1452</f>
        <v>1452</v>
      </c>
      <c r="G65" s="331">
        <v>870</v>
      </c>
      <c r="H65" s="341">
        <v>323</v>
      </c>
      <c r="I65" s="356">
        <v>24</v>
      </c>
      <c r="J65" s="341">
        <v>550</v>
      </c>
      <c r="K65" s="359">
        <v>423</v>
      </c>
    </row>
    <row r="66" spans="1:11" ht="20.100000000000001" customHeight="1">
      <c r="A66" s="316" t="s">
        <v>82</v>
      </c>
      <c r="B66" s="326">
        <v>8993</v>
      </c>
      <c r="C66" s="332">
        <v>654.02</v>
      </c>
      <c r="D66" s="342">
        <v>4483.1111111111104</v>
      </c>
      <c r="E66" s="342">
        <v>5275</v>
      </c>
      <c r="F66" s="326">
        <v>1409</v>
      </c>
      <c r="G66" s="332">
        <v>864</v>
      </c>
      <c r="H66" s="342">
        <v>313</v>
      </c>
      <c r="I66" s="357">
        <v>24</v>
      </c>
      <c r="J66" s="342">
        <v>541</v>
      </c>
      <c r="K66" s="360">
        <v>417</v>
      </c>
    </row>
    <row r="67" spans="1:11" ht="20.100000000000001" customHeight="1">
      <c r="A67" s="316" t="s">
        <v>725</v>
      </c>
      <c r="B67" s="326">
        <v>8855</v>
      </c>
      <c r="C67" s="332">
        <v>617.71</v>
      </c>
      <c r="D67" s="342">
        <v>4020</v>
      </c>
      <c r="E67" s="342">
        <v>5603</v>
      </c>
      <c r="F67" s="326">
        <v>1408</v>
      </c>
      <c r="G67" s="332">
        <v>854</v>
      </c>
      <c r="H67" s="342">
        <v>295</v>
      </c>
      <c r="I67" s="357">
        <v>24</v>
      </c>
      <c r="J67" s="342">
        <v>479</v>
      </c>
      <c r="K67" s="360">
        <v>407</v>
      </c>
    </row>
    <row r="68" spans="1:11" ht="20.100000000000001" customHeight="1">
      <c r="A68" s="315" t="s">
        <v>726</v>
      </c>
      <c r="B68" s="325">
        <v>8695</v>
      </c>
      <c r="C68" s="502">
        <v>560.16</v>
      </c>
      <c r="D68" s="341">
        <v>3899</v>
      </c>
      <c r="E68" s="341">
        <v>5528</v>
      </c>
      <c r="F68" s="325">
        <v>1366</v>
      </c>
      <c r="G68" s="502">
        <v>860.5</v>
      </c>
      <c r="H68" s="503">
        <v>279</v>
      </c>
      <c r="I68" s="504">
        <v>48</v>
      </c>
      <c r="J68" s="341">
        <v>429</v>
      </c>
      <c r="K68" s="359">
        <v>325</v>
      </c>
    </row>
    <row r="69" spans="1:11" s="2" customFormat="1" ht="20.100000000000001" customHeight="1" thickBot="1">
      <c r="A69" s="495" t="s">
        <v>731</v>
      </c>
      <c r="B69" s="496">
        <v>8530</v>
      </c>
      <c r="C69" s="497">
        <v>676.74</v>
      </c>
      <c r="D69" s="498">
        <v>3747</v>
      </c>
      <c r="E69" s="498">
        <v>6109</v>
      </c>
      <c r="F69" s="496">
        <v>1323</v>
      </c>
      <c r="G69" s="497">
        <v>835.5</v>
      </c>
      <c r="H69" s="499">
        <v>274</v>
      </c>
      <c r="I69" s="500">
        <v>134.1</v>
      </c>
      <c r="J69" s="498">
        <v>380</v>
      </c>
      <c r="K69" s="501">
        <v>251</v>
      </c>
    </row>
    <row r="70" spans="1:11" ht="20.100000000000001" customHeight="1">
      <c r="A70" s="1" t="s">
        <v>452</v>
      </c>
      <c r="G70" s="119"/>
      <c r="K70" s="119" t="s">
        <v>362</v>
      </c>
    </row>
    <row r="72" spans="1:11" ht="20.100000000000001" customHeight="1">
      <c r="A72" s="1" t="s">
        <v>363</v>
      </c>
    </row>
    <row r="73" spans="1:11" ht="20.100000000000001" customHeight="1">
      <c r="A73" s="562"/>
      <c r="B73" s="694" t="s">
        <v>355</v>
      </c>
      <c r="C73" s="694" t="s">
        <v>744</v>
      </c>
      <c r="D73" s="593" t="s">
        <v>367</v>
      </c>
      <c r="E73" s="576"/>
      <c r="F73" s="574"/>
    </row>
    <row r="74" spans="1:11" ht="20.100000000000001" customHeight="1">
      <c r="A74" s="670"/>
      <c r="B74" s="699"/>
      <c r="C74" s="695"/>
      <c r="D74" s="69" t="s">
        <v>365</v>
      </c>
      <c r="E74" s="69" t="s">
        <v>366</v>
      </c>
      <c r="F74" s="102" t="s">
        <v>130</v>
      </c>
    </row>
    <row r="75" spans="1:11" ht="20.100000000000001" customHeight="1">
      <c r="A75" s="110" t="s">
        <v>138</v>
      </c>
      <c r="B75" s="327">
        <v>19365</v>
      </c>
      <c r="C75" s="333">
        <v>1143</v>
      </c>
      <c r="D75" s="327">
        <v>4362</v>
      </c>
      <c r="E75" s="327">
        <v>3361</v>
      </c>
      <c r="F75" s="354">
        <v>1197</v>
      </c>
    </row>
    <row r="76" spans="1:11" ht="20.100000000000001" customHeight="1">
      <c r="A76" s="110" t="s">
        <v>142</v>
      </c>
      <c r="B76" s="327">
        <v>18995</v>
      </c>
      <c r="C76" s="333">
        <v>791</v>
      </c>
      <c r="D76" s="327">
        <v>4155</v>
      </c>
      <c r="E76" s="327">
        <v>686</v>
      </c>
      <c r="F76" s="354">
        <v>1244</v>
      </c>
    </row>
    <row r="77" spans="1:11" ht="20.100000000000001" customHeight="1">
      <c r="A77" s="110" t="s">
        <v>144</v>
      </c>
      <c r="B77" s="327">
        <v>18574</v>
      </c>
      <c r="C77" s="333">
        <v>765</v>
      </c>
      <c r="D77" s="327">
        <v>4143</v>
      </c>
      <c r="E77" s="327">
        <v>421</v>
      </c>
      <c r="F77" s="354">
        <v>952</v>
      </c>
    </row>
    <row r="78" spans="1:11" ht="20.100000000000001" customHeight="1">
      <c r="A78" s="110" t="s">
        <v>146</v>
      </c>
      <c r="B78" s="328">
        <v>18245</v>
      </c>
      <c r="C78" s="328">
        <v>782</v>
      </c>
      <c r="D78" s="328">
        <v>4072</v>
      </c>
      <c r="E78" s="328">
        <v>543</v>
      </c>
      <c r="F78" s="355">
        <v>801</v>
      </c>
    </row>
    <row r="79" spans="1:11" ht="20.100000000000001" customHeight="1">
      <c r="A79" s="110" t="s">
        <v>150</v>
      </c>
      <c r="B79" s="328">
        <v>17785</v>
      </c>
      <c r="C79" s="328">
        <v>807</v>
      </c>
      <c r="D79" s="328">
        <v>4103</v>
      </c>
      <c r="E79" s="328">
        <v>516</v>
      </c>
      <c r="F79" s="355">
        <v>789</v>
      </c>
    </row>
    <row r="80" spans="1:11" ht="20.100000000000001" customHeight="1">
      <c r="A80" s="110" t="s">
        <v>155</v>
      </c>
      <c r="B80" s="328">
        <v>17417</v>
      </c>
      <c r="C80" s="328">
        <v>831</v>
      </c>
      <c r="D80" s="328">
        <v>4090</v>
      </c>
      <c r="E80" s="328">
        <v>682</v>
      </c>
      <c r="F80" s="355">
        <v>746</v>
      </c>
    </row>
    <row r="81" spans="1:26" ht="20.100000000000001" customHeight="1">
      <c r="A81" s="110" t="s">
        <v>159</v>
      </c>
      <c r="B81" s="328">
        <v>17038</v>
      </c>
      <c r="C81" s="328">
        <v>844</v>
      </c>
      <c r="D81" s="328">
        <v>4084</v>
      </c>
      <c r="E81" s="328">
        <v>621</v>
      </c>
      <c r="F81" s="355">
        <v>750</v>
      </c>
    </row>
    <row r="82" spans="1:26" ht="20.100000000000001" customHeight="1">
      <c r="A82" s="110" t="s">
        <v>34</v>
      </c>
      <c r="B82" s="328">
        <v>16688</v>
      </c>
      <c r="C82" s="328">
        <v>890</v>
      </c>
      <c r="D82" s="328">
        <v>4321</v>
      </c>
      <c r="E82" s="328">
        <v>518</v>
      </c>
      <c r="F82" s="355">
        <v>729</v>
      </c>
    </row>
    <row r="83" spans="1:26" ht="20.100000000000001" customHeight="1">
      <c r="A83" s="110" t="s">
        <v>161</v>
      </c>
      <c r="B83" s="328">
        <v>16341</v>
      </c>
      <c r="C83" s="328">
        <v>868</v>
      </c>
      <c r="D83" s="328">
        <v>4124</v>
      </c>
      <c r="E83" s="328">
        <v>507</v>
      </c>
      <c r="F83" s="355">
        <v>677</v>
      </c>
    </row>
    <row r="84" spans="1:26" ht="20.100000000000001" customHeight="1">
      <c r="A84" s="110" t="s">
        <v>82</v>
      </c>
      <c r="B84" s="328">
        <v>16143</v>
      </c>
      <c r="C84" s="328">
        <v>880</v>
      </c>
      <c r="D84" s="328">
        <v>4131</v>
      </c>
      <c r="E84" s="328">
        <v>517</v>
      </c>
      <c r="F84" s="355">
        <v>657</v>
      </c>
    </row>
    <row r="85" spans="1:26" ht="20.100000000000001" customHeight="1">
      <c r="A85" s="29" t="s">
        <v>725</v>
      </c>
      <c r="B85" s="327">
        <v>15673</v>
      </c>
      <c r="C85" s="327">
        <v>883</v>
      </c>
      <c r="D85" s="327">
        <v>4065</v>
      </c>
      <c r="E85" s="327">
        <v>372</v>
      </c>
      <c r="F85" s="354">
        <v>523</v>
      </c>
    </row>
    <row r="86" spans="1:26" ht="20.100000000000001" customHeight="1">
      <c r="A86" s="453" t="s">
        <v>726</v>
      </c>
      <c r="B86" s="328">
        <v>15339</v>
      </c>
      <c r="C86" s="328">
        <v>885</v>
      </c>
      <c r="D86" s="328">
        <v>3901</v>
      </c>
      <c r="E86" s="328">
        <v>429</v>
      </c>
      <c r="F86" s="355">
        <v>458</v>
      </c>
    </row>
    <row r="87" spans="1:26" s="2" customFormat="1" ht="20.100000000000001" customHeight="1" thickBot="1">
      <c r="A87" s="452" t="s">
        <v>731</v>
      </c>
      <c r="B87" s="475">
        <v>15005</v>
      </c>
      <c r="C87" s="475"/>
      <c r="D87" s="475"/>
      <c r="E87" s="475"/>
      <c r="F87" s="476"/>
    </row>
    <row r="88" spans="1:26" ht="20.100000000000001" customHeight="1">
      <c r="A88" s="1" t="s">
        <v>46</v>
      </c>
      <c r="F88" s="119" t="s">
        <v>362</v>
      </c>
    </row>
    <row r="90" spans="1:26" ht="20.100000000000001" customHeight="1">
      <c r="A90" s="1" t="s">
        <v>136</v>
      </c>
    </row>
    <row r="91" spans="1:26" ht="20.100000000000001" customHeight="1">
      <c r="A91" s="562" t="s">
        <v>368</v>
      </c>
      <c r="B91" s="593"/>
      <c r="C91" s="334" t="s">
        <v>369</v>
      </c>
      <c r="D91" s="343" t="s">
        <v>370</v>
      </c>
      <c r="E91" s="334" t="s">
        <v>218</v>
      </c>
      <c r="F91" s="343" t="s">
        <v>371</v>
      </c>
      <c r="G91" s="334" t="s">
        <v>4</v>
      </c>
      <c r="H91" s="343" t="s">
        <v>374</v>
      </c>
      <c r="I91" s="334" t="s">
        <v>376</v>
      </c>
      <c r="J91" s="343" t="s">
        <v>378</v>
      </c>
      <c r="K91" s="334" t="s">
        <v>298</v>
      </c>
      <c r="L91" s="343" t="s">
        <v>201</v>
      </c>
      <c r="M91" s="334" t="s">
        <v>154</v>
      </c>
      <c r="N91" s="343" t="s">
        <v>379</v>
      </c>
      <c r="O91" s="334" t="s">
        <v>346</v>
      </c>
      <c r="P91" s="334" t="s">
        <v>380</v>
      </c>
      <c r="Q91" s="343" t="s">
        <v>382</v>
      </c>
      <c r="R91" s="334" t="s">
        <v>383</v>
      </c>
      <c r="S91" s="343" t="s">
        <v>387</v>
      </c>
      <c r="T91" s="334" t="s">
        <v>148</v>
      </c>
      <c r="U91" s="363" t="s">
        <v>388</v>
      </c>
      <c r="V91" s="366" t="s">
        <v>389</v>
      </c>
      <c r="W91" s="369" t="s">
        <v>391</v>
      </c>
      <c r="X91" s="334" t="s">
        <v>392</v>
      </c>
      <c r="Y91" s="334" t="s">
        <v>393</v>
      </c>
      <c r="Z91" s="372" t="s">
        <v>135</v>
      </c>
    </row>
    <row r="92" spans="1:26" ht="20.100000000000001" customHeight="1">
      <c r="A92" s="638" t="s">
        <v>132</v>
      </c>
      <c r="B92" s="590"/>
      <c r="C92" s="335" t="s">
        <v>395</v>
      </c>
      <c r="D92" s="344" t="s">
        <v>381</v>
      </c>
      <c r="E92" s="335" t="s">
        <v>381</v>
      </c>
      <c r="F92" s="344" t="s">
        <v>395</v>
      </c>
      <c r="G92" s="335" t="s">
        <v>381</v>
      </c>
      <c r="H92" s="344" t="s">
        <v>395</v>
      </c>
      <c r="I92" s="335" t="s">
        <v>399</v>
      </c>
      <c r="J92" s="344" t="s">
        <v>381</v>
      </c>
      <c r="K92" s="335" t="s">
        <v>381</v>
      </c>
      <c r="L92" s="344" t="s">
        <v>395</v>
      </c>
      <c r="M92" s="335" t="s">
        <v>395</v>
      </c>
      <c r="N92" s="344" t="s">
        <v>395</v>
      </c>
      <c r="O92" s="335" t="s">
        <v>381</v>
      </c>
      <c r="P92" s="335" t="s">
        <v>395</v>
      </c>
      <c r="Q92" s="344" t="s">
        <v>395</v>
      </c>
      <c r="R92" s="335" t="s">
        <v>395</v>
      </c>
      <c r="S92" s="344" t="s">
        <v>381</v>
      </c>
      <c r="T92" s="335" t="s">
        <v>395</v>
      </c>
      <c r="U92" s="364" t="s">
        <v>395</v>
      </c>
      <c r="V92" s="367" t="s">
        <v>63</v>
      </c>
      <c r="W92" s="370" t="s">
        <v>399</v>
      </c>
      <c r="X92" s="335" t="s">
        <v>399</v>
      </c>
      <c r="Y92" s="335" t="s">
        <v>399</v>
      </c>
      <c r="Z92" s="373" t="s">
        <v>381</v>
      </c>
    </row>
    <row r="93" spans="1:26" ht="20.100000000000001" customHeight="1">
      <c r="A93" s="700" t="s">
        <v>445</v>
      </c>
      <c r="B93" s="590"/>
      <c r="C93" s="336">
        <v>5750</v>
      </c>
      <c r="D93" s="345">
        <v>7671.34</v>
      </c>
      <c r="E93" s="336">
        <v>9097.56</v>
      </c>
      <c r="F93" s="345">
        <v>1267.17</v>
      </c>
      <c r="G93" s="336">
        <v>3071.46</v>
      </c>
      <c r="H93" s="345">
        <v>2529.3200000000002</v>
      </c>
      <c r="I93" s="336">
        <v>1404</v>
      </c>
      <c r="J93" s="345">
        <v>2855.2</v>
      </c>
      <c r="K93" s="336">
        <v>1107.3900000000001</v>
      </c>
      <c r="L93" s="345">
        <v>2181.35</v>
      </c>
      <c r="M93" s="336">
        <v>3841.8</v>
      </c>
      <c r="N93" s="345">
        <v>956.11</v>
      </c>
      <c r="O93" s="336">
        <v>2050.8200000000002</v>
      </c>
      <c r="P93" s="336">
        <v>166</v>
      </c>
      <c r="Q93" s="345">
        <v>2353</v>
      </c>
      <c r="R93" s="336">
        <v>2705.87</v>
      </c>
      <c r="S93" s="345">
        <v>3263.26</v>
      </c>
      <c r="T93" s="336">
        <v>5961.17</v>
      </c>
      <c r="U93" s="365">
        <v>1662.13</v>
      </c>
      <c r="V93" s="368">
        <v>2211.6999999999998</v>
      </c>
      <c r="W93" s="371">
        <v>279.8</v>
      </c>
      <c r="X93" s="336">
        <v>616.85</v>
      </c>
      <c r="Y93" s="336">
        <v>2943.73</v>
      </c>
      <c r="Z93" s="374">
        <v>5757.9</v>
      </c>
    </row>
    <row r="94" spans="1:26" ht="20.100000000000001" customHeight="1">
      <c r="A94" s="638" t="s">
        <v>400</v>
      </c>
      <c r="B94" s="590"/>
      <c r="C94" s="335" t="s">
        <v>47</v>
      </c>
      <c r="D94" s="344" t="s">
        <v>403</v>
      </c>
      <c r="E94" s="335" t="s">
        <v>407</v>
      </c>
      <c r="F94" s="344" t="s">
        <v>396</v>
      </c>
      <c r="G94" s="335" t="s">
        <v>68</v>
      </c>
      <c r="H94" s="344" t="s">
        <v>407</v>
      </c>
      <c r="I94" s="335" t="s">
        <v>14</v>
      </c>
      <c r="J94" s="344" t="s">
        <v>10</v>
      </c>
      <c r="K94" s="335" t="s">
        <v>408</v>
      </c>
      <c r="L94" s="344" t="s">
        <v>385</v>
      </c>
      <c r="M94" s="335" t="s">
        <v>403</v>
      </c>
      <c r="N94" s="344" t="s">
        <v>121</v>
      </c>
      <c r="O94" s="335" t="s">
        <v>411</v>
      </c>
      <c r="P94" s="335" t="s">
        <v>412</v>
      </c>
      <c r="Q94" s="344" t="s">
        <v>199</v>
      </c>
      <c r="R94" s="335" t="s">
        <v>413</v>
      </c>
      <c r="S94" s="344" t="s">
        <v>415</v>
      </c>
      <c r="T94" s="335" t="s">
        <v>408</v>
      </c>
      <c r="U94" s="364" t="s">
        <v>407</v>
      </c>
      <c r="V94" s="367" t="s">
        <v>418</v>
      </c>
      <c r="W94" s="370" t="s">
        <v>419</v>
      </c>
      <c r="X94" s="335" t="s">
        <v>418</v>
      </c>
      <c r="Y94" s="335" t="s">
        <v>419</v>
      </c>
      <c r="Z94" s="373" t="s">
        <v>420</v>
      </c>
    </row>
    <row r="95" spans="1:26" ht="20.100000000000001" customHeight="1">
      <c r="A95" s="638" t="s">
        <v>421</v>
      </c>
      <c r="B95" s="590"/>
      <c r="C95" s="335" t="s">
        <v>217</v>
      </c>
      <c r="D95" s="344" t="s">
        <v>422</v>
      </c>
      <c r="E95" s="335" t="s">
        <v>164</v>
      </c>
      <c r="F95" s="344" t="s">
        <v>332</v>
      </c>
      <c r="G95" s="335" t="s">
        <v>277</v>
      </c>
      <c r="H95" s="344" t="s">
        <v>423</v>
      </c>
      <c r="I95" s="335" t="s">
        <v>149</v>
      </c>
      <c r="J95" s="344" t="s">
        <v>427</v>
      </c>
      <c r="K95" s="335" t="s">
        <v>430</v>
      </c>
      <c r="L95" s="344" t="s">
        <v>432</v>
      </c>
      <c r="M95" s="335" t="s">
        <v>57</v>
      </c>
      <c r="N95" s="344" t="s">
        <v>359</v>
      </c>
      <c r="O95" s="335" t="s">
        <v>435</v>
      </c>
      <c r="P95" s="335" t="s">
        <v>69</v>
      </c>
      <c r="Q95" s="344" t="s">
        <v>437</v>
      </c>
      <c r="R95" s="335" t="s">
        <v>441</v>
      </c>
      <c r="S95" s="344" t="s">
        <v>442</v>
      </c>
      <c r="T95" s="335" t="s">
        <v>44</v>
      </c>
      <c r="U95" s="364" t="s">
        <v>52</v>
      </c>
      <c r="V95" s="367" t="s">
        <v>229</v>
      </c>
      <c r="W95" s="370" t="s">
        <v>443</v>
      </c>
      <c r="X95" s="335" t="s">
        <v>261</v>
      </c>
      <c r="Y95" s="335" t="s">
        <v>174</v>
      </c>
      <c r="Z95" s="373" t="s">
        <v>360</v>
      </c>
    </row>
    <row r="96" spans="1:26" ht="20.100000000000001" customHeight="1">
      <c r="A96" s="637" t="s">
        <v>444</v>
      </c>
      <c r="B96" s="175" t="s">
        <v>18</v>
      </c>
      <c r="C96" s="311">
        <v>36</v>
      </c>
      <c r="D96" s="346">
        <v>57</v>
      </c>
      <c r="E96" s="311">
        <v>56</v>
      </c>
      <c r="F96" s="346">
        <v>5</v>
      </c>
      <c r="G96" s="311">
        <v>16</v>
      </c>
      <c r="H96" s="346">
        <v>34</v>
      </c>
      <c r="I96" s="311">
        <v>15</v>
      </c>
      <c r="J96" s="346">
        <v>17</v>
      </c>
      <c r="K96" s="311">
        <v>12</v>
      </c>
      <c r="L96" s="346">
        <v>10</v>
      </c>
      <c r="M96" s="311">
        <v>20</v>
      </c>
      <c r="N96" s="346">
        <v>6</v>
      </c>
      <c r="O96" s="311">
        <v>24</v>
      </c>
      <c r="P96" s="311">
        <v>2</v>
      </c>
      <c r="Q96" s="346">
        <v>20</v>
      </c>
      <c r="R96" s="311">
        <v>14</v>
      </c>
      <c r="S96" s="346">
        <v>20</v>
      </c>
      <c r="T96" s="311">
        <v>50</v>
      </c>
      <c r="U96" s="146">
        <v>9</v>
      </c>
      <c r="V96" s="285">
        <v>14</v>
      </c>
      <c r="W96" s="64">
        <v>4</v>
      </c>
      <c r="X96" s="311">
        <v>4</v>
      </c>
      <c r="Y96" s="311">
        <v>20</v>
      </c>
      <c r="Z96" s="375">
        <v>58</v>
      </c>
    </row>
    <row r="97" spans="1:26" ht="20.100000000000001" customHeight="1">
      <c r="A97" s="635"/>
      <c r="B97" s="175" t="s">
        <v>38</v>
      </c>
      <c r="C97" s="311">
        <v>36</v>
      </c>
      <c r="D97" s="346">
        <v>57</v>
      </c>
      <c r="E97" s="311">
        <v>56</v>
      </c>
      <c r="F97" s="346">
        <v>5</v>
      </c>
      <c r="G97" s="311">
        <v>16</v>
      </c>
      <c r="H97" s="346">
        <v>34</v>
      </c>
      <c r="I97" s="311">
        <v>15</v>
      </c>
      <c r="J97" s="346">
        <v>17</v>
      </c>
      <c r="K97" s="311">
        <v>12</v>
      </c>
      <c r="L97" s="346">
        <v>10</v>
      </c>
      <c r="M97" s="311">
        <v>20</v>
      </c>
      <c r="N97" s="346">
        <v>6</v>
      </c>
      <c r="O97" s="311">
        <v>24</v>
      </c>
      <c r="P97" s="311">
        <v>2</v>
      </c>
      <c r="Q97" s="346">
        <v>20</v>
      </c>
      <c r="R97" s="311">
        <v>14</v>
      </c>
      <c r="S97" s="346">
        <v>20</v>
      </c>
      <c r="T97" s="311">
        <v>50</v>
      </c>
      <c r="U97" s="146">
        <v>9</v>
      </c>
      <c r="V97" s="285">
        <v>14</v>
      </c>
      <c r="W97" s="64">
        <v>4</v>
      </c>
      <c r="X97" s="311">
        <v>4</v>
      </c>
      <c r="Y97" s="311">
        <v>20</v>
      </c>
      <c r="Z97" s="375">
        <v>58</v>
      </c>
    </row>
    <row r="98" spans="1:26" ht="20.100000000000001" customHeight="1">
      <c r="A98" s="635"/>
      <c r="B98" s="175" t="s">
        <v>33</v>
      </c>
      <c r="C98" s="311">
        <v>36</v>
      </c>
      <c r="D98" s="346">
        <v>57</v>
      </c>
      <c r="E98" s="311">
        <v>56</v>
      </c>
      <c r="F98" s="346">
        <v>5</v>
      </c>
      <c r="G98" s="311">
        <v>16</v>
      </c>
      <c r="H98" s="346">
        <v>34</v>
      </c>
      <c r="I98" s="311">
        <v>15</v>
      </c>
      <c r="J98" s="346">
        <v>17</v>
      </c>
      <c r="K98" s="311">
        <v>12</v>
      </c>
      <c r="L98" s="346">
        <v>10</v>
      </c>
      <c r="M98" s="311">
        <v>20</v>
      </c>
      <c r="N98" s="346">
        <v>6</v>
      </c>
      <c r="O98" s="311">
        <v>24</v>
      </c>
      <c r="P98" s="335" t="s">
        <v>145</v>
      </c>
      <c r="Q98" s="346">
        <v>20</v>
      </c>
      <c r="R98" s="311">
        <v>14</v>
      </c>
      <c r="S98" s="346">
        <v>20</v>
      </c>
      <c r="T98" s="311">
        <v>50</v>
      </c>
      <c r="U98" s="146">
        <v>9</v>
      </c>
      <c r="V98" s="285">
        <v>14</v>
      </c>
      <c r="W98" s="64">
        <v>4</v>
      </c>
      <c r="X98" s="311">
        <v>4</v>
      </c>
      <c r="Y98" s="311">
        <v>14</v>
      </c>
      <c r="Z98" s="375">
        <v>58</v>
      </c>
    </row>
    <row r="99" spans="1:26" ht="20.100000000000001" customHeight="1">
      <c r="A99" s="635"/>
      <c r="B99" s="175" t="s">
        <v>23</v>
      </c>
      <c r="C99" s="311">
        <v>36</v>
      </c>
      <c r="D99" s="346">
        <v>57</v>
      </c>
      <c r="E99" s="311">
        <v>56</v>
      </c>
      <c r="F99" s="346">
        <v>5</v>
      </c>
      <c r="G99" s="311">
        <v>16</v>
      </c>
      <c r="H99" s="346">
        <v>34</v>
      </c>
      <c r="I99" s="311">
        <v>15</v>
      </c>
      <c r="J99" s="346">
        <v>17</v>
      </c>
      <c r="K99" s="311">
        <v>12</v>
      </c>
      <c r="L99" s="346">
        <v>10</v>
      </c>
      <c r="M99" s="311">
        <v>20</v>
      </c>
      <c r="N99" s="346">
        <v>6</v>
      </c>
      <c r="O99" s="311">
        <v>24</v>
      </c>
      <c r="P99" s="335" t="s">
        <v>145</v>
      </c>
      <c r="Q99" s="346">
        <v>20</v>
      </c>
      <c r="R99" s="311">
        <v>14</v>
      </c>
      <c r="S99" s="346">
        <v>20</v>
      </c>
      <c r="T99" s="311">
        <v>50</v>
      </c>
      <c r="U99" s="146">
        <v>9</v>
      </c>
      <c r="V99" s="285">
        <v>14</v>
      </c>
      <c r="W99" s="64">
        <v>4</v>
      </c>
      <c r="X99" s="311">
        <v>4</v>
      </c>
      <c r="Y99" s="311">
        <v>14</v>
      </c>
      <c r="Z99" s="375">
        <v>58</v>
      </c>
    </row>
    <row r="100" spans="1:26" ht="20.100000000000001" customHeight="1">
      <c r="A100" s="635"/>
      <c r="B100" s="175" t="s">
        <v>39</v>
      </c>
      <c r="C100" s="311">
        <v>36</v>
      </c>
      <c r="D100" s="346">
        <v>57</v>
      </c>
      <c r="E100" s="311">
        <v>56</v>
      </c>
      <c r="F100" s="346">
        <v>5</v>
      </c>
      <c r="G100" s="311">
        <v>16</v>
      </c>
      <c r="H100" s="346">
        <v>34</v>
      </c>
      <c r="I100" s="311">
        <v>15</v>
      </c>
      <c r="J100" s="346">
        <v>17</v>
      </c>
      <c r="K100" s="311">
        <v>12</v>
      </c>
      <c r="L100" s="346">
        <v>10</v>
      </c>
      <c r="M100" s="311">
        <v>20</v>
      </c>
      <c r="N100" s="346">
        <v>6</v>
      </c>
      <c r="O100" s="311">
        <v>24</v>
      </c>
      <c r="P100" s="335" t="s">
        <v>145</v>
      </c>
      <c r="Q100" s="346">
        <v>2</v>
      </c>
      <c r="R100" s="311">
        <v>14</v>
      </c>
      <c r="S100" s="346">
        <v>20</v>
      </c>
      <c r="T100" s="311">
        <v>50</v>
      </c>
      <c r="U100" s="146">
        <v>9</v>
      </c>
      <c r="V100" s="285">
        <v>14</v>
      </c>
      <c r="W100" s="64">
        <v>4</v>
      </c>
      <c r="X100" s="311">
        <v>4</v>
      </c>
      <c r="Y100" s="311">
        <v>14</v>
      </c>
      <c r="Z100" s="375">
        <v>58</v>
      </c>
    </row>
    <row r="101" spans="1:26" ht="20.100000000000001" customHeight="1">
      <c r="A101" s="635"/>
      <c r="B101" s="175" t="s">
        <v>22</v>
      </c>
      <c r="C101" s="311">
        <v>36</v>
      </c>
      <c r="D101" s="346">
        <v>57</v>
      </c>
      <c r="E101" s="311">
        <v>56</v>
      </c>
      <c r="F101" s="346">
        <v>5</v>
      </c>
      <c r="G101" s="311">
        <v>16</v>
      </c>
      <c r="H101" s="346">
        <v>34</v>
      </c>
      <c r="I101" s="311">
        <v>15</v>
      </c>
      <c r="J101" s="346">
        <v>17</v>
      </c>
      <c r="K101" s="311">
        <v>12</v>
      </c>
      <c r="L101" s="346">
        <v>10</v>
      </c>
      <c r="M101" s="311">
        <v>20</v>
      </c>
      <c r="N101" s="346">
        <v>6</v>
      </c>
      <c r="O101" s="311">
        <v>24</v>
      </c>
      <c r="P101" s="335" t="s">
        <v>145</v>
      </c>
      <c r="Q101" s="346">
        <v>2</v>
      </c>
      <c r="R101" s="311">
        <v>14</v>
      </c>
      <c r="S101" s="346">
        <v>20</v>
      </c>
      <c r="T101" s="311">
        <v>50</v>
      </c>
      <c r="U101" s="146">
        <v>9</v>
      </c>
      <c r="V101" s="285">
        <v>14</v>
      </c>
      <c r="W101" s="64">
        <v>4</v>
      </c>
      <c r="X101" s="311">
        <v>4</v>
      </c>
      <c r="Y101" s="311">
        <v>14</v>
      </c>
      <c r="Z101" s="375">
        <v>58</v>
      </c>
    </row>
    <row r="102" spans="1:26" ht="20.100000000000001" customHeight="1">
      <c r="A102" s="635"/>
      <c r="B102" s="175" t="s">
        <v>2</v>
      </c>
      <c r="C102" s="311">
        <v>36</v>
      </c>
      <c r="D102" s="346">
        <v>57</v>
      </c>
      <c r="E102" s="311">
        <v>56</v>
      </c>
      <c r="F102" s="346">
        <v>5</v>
      </c>
      <c r="G102" s="311">
        <v>16</v>
      </c>
      <c r="H102" s="346">
        <v>34</v>
      </c>
      <c r="I102" s="311">
        <v>15</v>
      </c>
      <c r="J102" s="346">
        <v>17</v>
      </c>
      <c r="K102" s="311">
        <v>12</v>
      </c>
      <c r="L102" s="346">
        <v>10</v>
      </c>
      <c r="M102" s="311">
        <v>20</v>
      </c>
      <c r="N102" s="346">
        <v>6</v>
      </c>
      <c r="O102" s="311">
        <v>24</v>
      </c>
      <c r="P102" s="335" t="s">
        <v>145</v>
      </c>
      <c r="Q102" s="346">
        <v>2</v>
      </c>
      <c r="R102" s="311">
        <v>14</v>
      </c>
      <c r="S102" s="346">
        <v>20</v>
      </c>
      <c r="T102" s="311">
        <v>50</v>
      </c>
      <c r="U102" s="146">
        <v>9</v>
      </c>
      <c r="V102" s="285">
        <v>14</v>
      </c>
      <c r="W102" s="64">
        <v>4</v>
      </c>
      <c r="X102" s="311">
        <v>4</v>
      </c>
      <c r="Y102" s="311">
        <v>14</v>
      </c>
      <c r="Z102" s="375">
        <v>58</v>
      </c>
    </row>
    <row r="103" spans="1:26" ht="20.100000000000001" customHeight="1">
      <c r="A103" s="635"/>
      <c r="B103" s="175" t="s">
        <v>41</v>
      </c>
      <c r="C103" s="311">
        <v>36</v>
      </c>
      <c r="D103" s="346">
        <v>57</v>
      </c>
      <c r="E103" s="311">
        <v>56</v>
      </c>
      <c r="F103" s="346">
        <v>5</v>
      </c>
      <c r="G103" s="311">
        <v>16</v>
      </c>
      <c r="H103" s="346">
        <v>34</v>
      </c>
      <c r="I103" s="311">
        <v>15</v>
      </c>
      <c r="J103" s="346">
        <v>17</v>
      </c>
      <c r="K103" s="311">
        <v>12</v>
      </c>
      <c r="L103" s="346">
        <v>10</v>
      </c>
      <c r="M103" s="311">
        <v>20</v>
      </c>
      <c r="N103" s="346">
        <v>6</v>
      </c>
      <c r="O103" s="311">
        <v>24</v>
      </c>
      <c r="P103" s="335" t="s">
        <v>145</v>
      </c>
      <c r="Q103" s="346">
        <v>2</v>
      </c>
      <c r="R103" s="311">
        <v>14</v>
      </c>
      <c r="S103" s="346">
        <v>20</v>
      </c>
      <c r="T103" s="311">
        <v>50</v>
      </c>
      <c r="U103" s="146">
        <v>9</v>
      </c>
      <c r="V103" s="285">
        <v>14</v>
      </c>
      <c r="W103" s="64">
        <v>4</v>
      </c>
      <c r="X103" s="311">
        <v>4</v>
      </c>
      <c r="Y103" s="311">
        <v>14</v>
      </c>
      <c r="Z103" s="375">
        <v>58</v>
      </c>
    </row>
    <row r="104" spans="1:26" ht="20.100000000000001" customHeight="1">
      <c r="A104" s="635"/>
      <c r="B104" s="175" t="s">
        <v>42</v>
      </c>
      <c r="C104" s="311">
        <v>36</v>
      </c>
      <c r="D104" s="346">
        <v>57</v>
      </c>
      <c r="E104" s="311">
        <v>56</v>
      </c>
      <c r="F104" s="346">
        <v>5</v>
      </c>
      <c r="G104" s="311">
        <v>16</v>
      </c>
      <c r="H104" s="346">
        <v>34</v>
      </c>
      <c r="I104" s="311">
        <v>15</v>
      </c>
      <c r="J104" s="346">
        <v>17</v>
      </c>
      <c r="K104" s="311">
        <v>12</v>
      </c>
      <c r="L104" s="346">
        <v>10</v>
      </c>
      <c r="M104" s="311">
        <v>20</v>
      </c>
      <c r="N104" s="346">
        <v>6</v>
      </c>
      <c r="O104" s="311">
        <v>24</v>
      </c>
      <c r="P104" s="335" t="s">
        <v>145</v>
      </c>
      <c r="Q104" s="346">
        <v>2</v>
      </c>
      <c r="R104" s="311">
        <v>14</v>
      </c>
      <c r="S104" s="346">
        <v>20</v>
      </c>
      <c r="T104" s="311">
        <v>50</v>
      </c>
      <c r="U104" s="146">
        <v>9</v>
      </c>
      <c r="V104" s="285">
        <v>14</v>
      </c>
      <c r="W104" s="64">
        <v>2</v>
      </c>
      <c r="X104" s="311">
        <v>4</v>
      </c>
      <c r="Y104" s="311">
        <v>10</v>
      </c>
      <c r="Z104" s="375">
        <v>58</v>
      </c>
    </row>
    <row r="105" spans="1:26" ht="20.100000000000001" customHeight="1">
      <c r="A105" s="635"/>
      <c r="B105" s="329" t="s">
        <v>48</v>
      </c>
      <c r="C105" s="312">
        <v>36</v>
      </c>
      <c r="D105" s="347">
        <v>57</v>
      </c>
      <c r="E105" s="312">
        <v>56</v>
      </c>
      <c r="F105" s="347">
        <v>5</v>
      </c>
      <c r="G105" s="312">
        <v>16</v>
      </c>
      <c r="H105" s="347">
        <v>34</v>
      </c>
      <c r="I105" s="312">
        <v>15</v>
      </c>
      <c r="J105" s="347">
        <v>17</v>
      </c>
      <c r="K105" s="312">
        <v>12</v>
      </c>
      <c r="L105" s="347">
        <v>10</v>
      </c>
      <c r="M105" s="312">
        <v>20</v>
      </c>
      <c r="N105" s="347">
        <v>6</v>
      </c>
      <c r="O105" s="312">
        <v>24</v>
      </c>
      <c r="P105" s="361" t="s">
        <v>737</v>
      </c>
      <c r="Q105" s="347">
        <v>2</v>
      </c>
      <c r="R105" s="312">
        <v>14</v>
      </c>
      <c r="S105" s="347">
        <v>20</v>
      </c>
      <c r="T105" s="312">
        <v>50</v>
      </c>
      <c r="U105" s="148">
        <v>9</v>
      </c>
      <c r="V105" s="286">
        <v>14</v>
      </c>
      <c r="W105" s="66">
        <v>2</v>
      </c>
      <c r="X105" s="312">
        <v>4</v>
      </c>
      <c r="Y105" s="312">
        <v>10</v>
      </c>
      <c r="Z105" s="376">
        <v>58</v>
      </c>
    </row>
    <row r="106" spans="1:26" ht="20.100000000000001" customHeight="1">
      <c r="A106" s="635"/>
      <c r="B106" s="329" t="s">
        <v>650</v>
      </c>
      <c r="C106" s="312">
        <v>36</v>
      </c>
      <c r="D106" s="347">
        <v>57</v>
      </c>
      <c r="E106" s="312">
        <v>56</v>
      </c>
      <c r="F106" s="347">
        <v>5</v>
      </c>
      <c r="G106" s="312">
        <v>16</v>
      </c>
      <c r="H106" s="347">
        <v>34</v>
      </c>
      <c r="I106" s="312">
        <v>15</v>
      </c>
      <c r="J106" s="347">
        <v>17</v>
      </c>
      <c r="K106" s="312">
        <v>12</v>
      </c>
      <c r="L106" s="347">
        <v>10</v>
      </c>
      <c r="M106" s="312">
        <v>20</v>
      </c>
      <c r="N106" s="347">
        <v>6</v>
      </c>
      <c r="O106" s="312">
        <v>24</v>
      </c>
      <c r="P106" s="361" t="s">
        <v>737</v>
      </c>
      <c r="Q106" s="347">
        <v>2</v>
      </c>
      <c r="R106" s="312">
        <v>14</v>
      </c>
      <c r="S106" s="347">
        <v>20</v>
      </c>
      <c r="T106" s="312">
        <v>50</v>
      </c>
      <c r="U106" s="148">
        <v>9</v>
      </c>
      <c r="V106" s="286">
        <v>14</v>
      </c>
      <c r="W106" s="66">
        <v>2</v>
      </c>
      <c r="X106" s="312">
        <v>4</v>
      </c>
      <c r="Y106" s="312">
        <v>8</v>
      </c>
      <c r="Z106" s="508">
        <v>58</v>
      </c>
    </row>
    <row r="107" spans="1:26" ht="20.100000000000001" customHeight="1">
      <c r="A107" s="644"/>
      <c r="B107" s="208" t="s">
        <v>724</v>
      </c>
      <c r="C107" s="313">
        <v>36</v>
      </c>
      <c r="D107" s="348">
        <v>57</v>
      </c>
      <c r="E107" s="313">
        <v>56</v>
      </c>
      <c r="F107" s="348">
        <v>5</v>
      </c>
      <c r="G107" s="313">
        <v>16</v>
      </c>
      <c r="H107" s="348">
        <v>34</v>
      </c>
      <c r="I107" s="313">
        <v>15</v>
      </c>
      <c r="J107" s="348">
        <v>17</v>
      </c>
      <c r="K107" s="313">
        <v>12</v>
      </c>
      <c r="L107" s="348">
        <v>10</v>
      </c>
      <c r="M107" s="313">
        <v>20</v>
      </c>
      <c r="N107" s="348">
        <v>6</v>
      </c>
      <c r="O107" s="313">
        <v>24</v>
      </c>
      <c r="P107" s="362" t="s">
        <v>737</v>
      </c>
      <c r="Q107" s="348">
        <v>2</v>
      </c>
      <c r="R107" s="313">
        <v>14</v>
      </c>
      <c r="S107" s="348">
        <v>20</v>
      </c>
      <c r="T107" s="313">
        <v>50</v>
      </c>
      <c r="U107" s="304">
        <v>9</v>
      </c>
      <c r="V107" s="280">
        <v>14</v>
      </c>
      <c r="W107" s="310">
        <v>2</v>
      </c>
      <c r="X107" s="313">
        <v>2</v>
      </c>
      <c r="Y107" s="313">
        <v>8</v>
      </c>
      <c r="Z107" s="509">
        <v>60</v>
      </c>
    </row>
    <row r="108" spans="1:26" ht="20.100000000000001" customHeight="1">
      <c r="A108" s="1" t="s">
        <v>350</v>
      </c>
      <c r="Z108" s="119" t="s">
        <v>739</v>
      </c>
    </row>
    <row r="109" spans="1:26" ht="20.100000000000001" customHeight="1">
      <c r="A109" s="1" t="s">
        <v>447</v>
      </c>
    </row>
  </sheetData>
  <mergeCells count="16">
    <mergeCell ref="J55:K55"/>
    <mergeCell ref="C73:C74"/>
    <mergeCell ref="D73:F73"/>
    <mergeCell ref="A96:A107"/>
    <mergeCell ref="A95:B95"/>
    <mergeCell ref="D55:E55"/>
    <mergeCell ref="F55:G55"/>
    <mergeCell ref="H55:I55"/>
    <mergeCell ref="A55:A56"/>
    <mergeCell ref="A73:A74"/>
    <mergeCell ref="B73:B74"/>
    <mergeCell ref="A94:B94"/>
    <mergeCell ref="B55:C55"/>
    <mergeCell ref="A91:B91"/>
    <mergeCell ref="A92:B92"/>
    <mergeCell ref="A93:B9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P40"/>
  <sheetViews>
    <sheetView topLeftCell="A28" zoomScale="91" zoomScaleNormal="91" workbookViewId="0">
      <selection activeCell="F49" sqref="F49"/>
    </sheetView>
  </sheetViews>
  <sheetFormatPr defaultColWidth="15.59765625" defaultRowHeight="20.100000000000001" customHeight="1"/>
  <cols>
    <col min="1" max="16384" width="15.59765625" style="1"/>
  </cols>
  <sheetData>
    <row r="1" spans="1:16" ht="20.100000000000001" customHeight="1">
      <c r="A1" s="1" t="s">
        <v>216</v>
      </c>
    </row>
    <row r="2" spans="1:16" ht="20.100000000000001" customHeight="1">
      <c r="A2" s="653"/>
      <c r="B2" s="654"/>
      <c r="C2" s="5" t="s">
        <v>221</v>
      </c>
      <c r="D2" s="382" t="s">
        <v>227</v>
      </c>
      <c r="E2" s="382" t="s">
        <v>32</v>
      </c>
      <c r="F2" s="382" t="s">
        <v>228</v>
      </c>
      <c r="G2" s="337" t="s">
        <v>233</v>
      </c>
    </row>
    <row r="3" spans="1:16" ht="20.100000000000001" customHeight="1">
      <c r="A3" s="638" t="s">
        <v>223</v>
      </c>
      <c r="B3" s="136" t="s">
        <v>224</v>
      </c>
      <c r="C3" s="285">
        <v>59</v>
      </c>
      <c r="D3" s="234">
        <v>68643</v>
      </c>
      <c r="E3" s="234">
        <f>809+15070+50727</f>
        <v>66606</v>
      </c>
      <c r="F3" s="387">
        <f>E3/D3</f>
        <v>0.97032472356977406</v>
      </c>
      <c r="G3" s="238">
        <f>216+20018+36135</f>
        <v>56369</v>
      </c>
    </row>
    <row r="4" spans="1:16" ht="20.100000000000001" customHeight="1">
      <c r="A4" s="638"/>
      <c r="B4" s="136" t="s">
        <v>225</v>
      </c>
      <c r="C4" s="285">
        <v>65</v>
      </c>
      <c r="D4" s="234">
        <v>81013</v>
      </c>
      <c r="E4" s="234">
        <f>1130+7512+53394</f>
        <v>62036</v>
      </c>
      <c r="F4" s="387">
        <f>E4/D4</f>
        <v>0.76575364447681238</v>
      </c>
      <c r="G4" s="238">
        <f>5+10901+40187</f>
        <v>51093</v>
      </c>
    </row>
    <row r="5" spans="1:16" ht="20.100000000000001" customHeight="1">
      <c r="A5" s="563"/>
      <c r="B5" s="7" t="s">
        <v>226</v>
      </c>
      <c r="C5" s="280">
        <v>1689</v>
      </c>
      <c r="D5" s="235">
        <v>543565</v>
      </c>
      <c r="E5" s="235">
        <f>17190+35221+223144</f>
        <v>275555</v>
      </c>
      <c r="F5" s="388">
        <f>E5/D5</f>
        <v>0.50694029232934423</v>
      </c>
      <c r="G5" s="239">
        <f>18+108+20705+150169</f>
        <v>171000</v>
      </c>
    </row>
    <row r="6" spans="1:16" ht="20.100000000000001" customHeight="1">
      <c r="A6" s="1" t="s">
        <v>738</v>
      </c>
      <c r="G6" s="119" t="s">
        <v>236</v>
      </c>
    </row>
    <row r="8" spans="1:16" ht="20.100000000000001" customHeight="1">
      <c r="A8" s="1" t="s">
        <v>677</v>
      </c>
      <c r="H8" s="119" t="s">
        <v>683</v>
      </c>
      <c r="P8" s="119" t="s">
        <v>671</v>
      </c>
    </row>
    <row r="9" spans="1:16" ht="20.100000000000001" customHeight="1">
      <c r="A9" s="573"/>
      <c r="B9" s="624" t="s">
        <v>321</v>
      </c>
      <c r="C9" s="564" t="s">
        <v>375</v>
      </c>
      <c r="D9" s="383"/>
      <c r="E9" s="575" t="s">
        <v>679</v>
      </c>
      <c r="F9" s="586" t="s">
        <v>598</v>
      </c>
      <c r="G9" s="576" t="s">
        <v>456</v>
      </c>
      <c r="H9" s="640" t="s">
        <v>680</v>
      </c>
    </row>
    <row r="10" spans="1:16" ht="20.100000000000001" customHeight="1">
      <c r="A10" s="673"/>
      <c r="B10" s="626"/>
      <c r="C10" s="665"/>
      <c r="D10" s="102" t="s">
        <v>210</v>
      </c>
      <c r="E10" s="596"/>
      <c r="F10" s="587"/>
      <c r="G10" s="630"/>
      <c r="H10" s="626"/>
    </row>
    <row r="11" spans="1:16" ht="20.100000000000001" customHeight="1">
      <c r="A11" s="23" t="s">
        <v>18</v>
      </c>
      <c r="B11" s="377">
        <v>8111</v>
      </c>
      <c r="C11" s="380">
        <v>6470</v>
      </c>
      <c r="D11" s="384">
        <v>2665</v>
      </c>
      <c r="E11" s="385">
        <v>1242</v>
      </c>
      <c r="F11" s="377">
        <v>35</v>
      </c>
      <c r="G11" s="385">
        <v>254</v>
      </c>
      <c r="H11" s="377">
        <v>110</v>
      </c>
    </row>
    <row r="12" spans="1:16" ht="20.100000000000001" customHeight="1">
      <c r="A12" s="23" t="s">
        <v>38</v>
      </c>
      <c r="B12" s="378">
        <v>7928</v>
      </c>
      <c r="C12" s="223">
        <v>6331</v>
      </c>
      <c r="D12" s="238">
        <v>2649</v>
      </c>
      <c r="E12" s="386">
        <v>1185</v>
      </c>
      <c r="F12" s="378">
        <v>42</v>
      </c>
      <c r="G12" s="386">
        <v>254</v>
      </c>
      <c r="H12" s="378">
        <v>116</v>
      </c>
    </row>
    <row r="13" spans="1:16" ht="20.100000000000001" customHeight="1">
      <c r="A13" s="23" t="s">
        <v>33</v>
      </c>
      <c r="B13" s="378">
        <v>7791</v>
      </c>
      <c r="C13" s="223">
        <v>6242</v>
      </c>
      <c r="D13" s="238">
        <v>2644</v>
      </c>
      <c r="E13" s="386">
        <v>1134</v>
      </c>
      <c r="F13" s="378">
        <v>46</v>
      </c>
      <c r="G13" s="386">
        <v>254</v>
      </c>
      <c r="H13" s="378">
        <v>115</v>
      </c>
    </row>
    <row r="14" spans="1:16" ht="20.100000000000001" customHeight="1">
      <c r="A14" s="23" t="s">
        <v>23</v>
      </c>
      <c r="B14" s="378">
        <v>7661</v>
      </c>
      <c r="C14" s="223">
        <v>6149</v>
      </c>
      <c r="D14" s="238">
        <v>2641</v>
      </c>
      <c r="E14" s="386">
        <v>1104</v>
      </c>
      <c r="F14" s="378">
        <v>49</v>
      </c>
      <c r="G14" s="386">
        <v>220</v>
      </c>
      <c r="H14" s="378">
        <v>139</v>
      </c>
    </row>
    <row r="15" spans="1:16" ht="20.100000000000001" customHeight="1">
      <c r="A15" s="23" t="s">
        <v>39</v>
      </c>
      <c r="B15" s="378">
        <v>7574</v>
      </c>
      <c r="C15" s="223">
        <v>6094</v>
      </c>
      <c r="D15" s="238">
        <v>2663</v>
      </c>
      <c r="E15" s="386">
        <v>1044</v>
      </c>
      <c r="F15" s="378">
        <v>50</v>
      </c>
      <c r="G15" s="386">
        <v>274</v>
      </c>
      <c r="H15" s="378">
        <v>112</v>
      </c>
    </row>
    <row r="16" spans="1:16" ht="20.100000000000001" customHeight="1">
      <c r="A16" s="23" t="s">
        <v>22</v>
      </c>
      <c r="B16" s="378">
        <v>7432</v>
      </c>
      <c r="C16" s="223">
        <v>5994</v>
      </c>
      <c r="D16" s="238">
        <v>2701</v>
      </c>
      <c r="E16" s="386">
        <v>1021</v>
      </c>
      <c r="F16" s="378">
        <v>44</v>
      </c>
      <c r="G16" s="386">
        <v>259</v>
      </c>
      <c r="H16" s="378">
        <v>114</v>
      </c>
    </row>
    <row r="17" spans="1:10" ht="20.100000000000001" customHeight="1">
      <c r="A17" s="23" t="s">
        <v>682</v>
      </c>
      <c r="B17" s="378">
        <v>7265</v>
      </c>
      <c r="C17" s="223">
        <v>5840</v>
      </c>
      <c r="D17" s="238">
        <v>2716</v>
      </c>
      <c r="E17" s="386">
        <v>1006</v>
      </c>
      <c r="F17" s="378">
        <v>46</v>
      </c>
      <c r="G17" s="386">
        <v>258</v>
      </c>
      <c r="H17" s="378">
        <v>115</v>
      </c>
    </row>
    <row r="18" spans="1:10" ht="20.100000000000001" customHeight="1">
      <c r="A18" s="23" t="s">
        <v>84</v>
      </c>
      <c r="B18" s="378">
        <v>7156</v>
      </c>
      <c r="C18" s="223">
        <v>5761</v>
      </c>
      <c r="D18" s="238">
        <v>2716</v>
      </c>
      <c r="E18" s="386">
        <v>988</v>
      </c>
      <c r="F18" s="378">
        <v>44</v>
      </c>
      <c r="G18" s="386">
        <v>252</v>
      </c>
      <c r="H18" s="378">
        <v>111</v>
      </c>
    </row>
    <row r="19" spans="1:10" ht="20.100000000000001" customHeight="1">
      <c r="A19" s="462" t="s">
        <v>86</v>
      </c>
      <c r="B19" s="378">
        <v>7131</v>
      </c>
      <c r="C19" s="223">
        <v>5719</v>
      </c>
      <c r="D19" s="238">
        <v>2747</v>
      </c>
      <c r="E19" s="386">
        <v>1002</v>
      </c>
      <c r="F19" s="378">
        <v>43</v>
      </c>
      <c r="G19" s="386">
        <v>251</v>
      </c>
      <c r="H19" s="378">
        <v>116</v>
      </c>
    </row>
    <row r="20" spans="1:10" ht="20.100000000000001" customHeight="1">
      <c r="A20" s="462" t="s">
        <v>630</v>
      </c>
      <c r="B20" s="378">
        <v>7012</v>
      </c>
      <c r="C20" s="223">
        <v>5610</v>
      </c>
      <c r="D20" s="238">
        <v>2762</v>
      </c>
      <c r="E20" s="386">
        <v>989</v>
      </c>
      <c r="F20" s="378">
        <v>44</v>
      </c>
      <c r="G20" s="386">
        <v>251</v>
      </c>
      <c r="H20" s="378">
        <v>118</v>
      </c>
    </row>
    <row r="21" spans="1:10" s="2" customFormat="1" ht="20.100000000000001" customHeight="1" thickBot="1">
      <c r="A21" s="463" t="s">
        <v>730</v>
      </c>
      <c r="B21" s="477">
        <f>C21+E21+F21+G21+H21</f>
        <v>6794</v>
      </c>
      <c r="C21" s="478">
        <v>5404</v>
      </c>
      <c r="D21" s="479">
        <v>2787</v>
      </c>
      <c r="E21" s="480">
        <v>980</v>
      </c>
      <c r="F21" s="477">
        <v>40</v>
      </c>
      <c r="G21" s="480">
        <v>251</v>
      </c>
      <c r="H21" s="477">
        <v>119</v>
      </c>
    </row>
    <row r="22" spans="1:10" ht="20.100000000000001" customHeight="1">
      <c r="A22" s="1" t="s">
        <v>681</v>
      </c>
      <c r="H22" s="1" t="s">
        <v>303</v>
      </c>
    </row>
    <row r="24" spans="1:10" ht="20.100000000000001" customHeight="1" thickBot="1">
      <c r="A24" s="1" t="s">
        <v>678</v>
      </c>
      <c r="J24" s="119" t="s">
        <v>671</v>
      </c>
    </row>
    <row r="25" spans="1:10" ht="20.100000000000001" customHeight="1">
      <c r="A25" s="624"/>
      <c r="B25" s="624" t="s">
        <v>321</v>
      </c>
      <c r="C25" s="562" t="s">
        <v>602</v>
      </c>
      <c r="D25" s="566"/>
      <c r="E25" s="566"/>
      <c r="F25" s="566"/>
      <c r="G25" s="694" t="s">
        <v>672</v>
      </c>
      <c r="H25" s="694" t="s">
        <v>673</v>
      </c>
      <c r="I25" s="566" t="s">
        <v>674</v>
      </c>
      <c r="J25" s="686" t="s">
        <v>17</v>
      </c>
    </row>
    <row r="26" spans="1:10" ht="20.100000000000001" customHeight="1" thickBot="1">
      <c r="A26" s="626"/>
      <c r="B26" s="626"/>
      <c r="C26" s="44" t="s">
        <v>675</v>
      </c>
      <c r="D26" s="69" t="s">
        <v>357</v>
      </c>
      <c r="E26" s="69" t="s">
        <v>676</v>
      </c>
      <c r="F26" s="69" t="s">
        <v>70</v>
      </c>
      <c r="G26" s="699"/>
      <c r="H26" s="695"/>
      <c r="I26" s="699"/>
      <c r="J26" s="572"/>
    </row>
    <row r="27" spans="1:10" ht="20.100000000000001" customHeight="1" thickTop="1">
      <c r="A27" s="26" t="s">
        <v>15</v>
      </c>
      <c r="B27" s="377">
        <f t="shared" ref="B27:B36" si="0">SUM(C27:J27)</f>
        <v>12573</v>
      </c>
      <c r="C27" s="380">
        <f>204</f>
        <v>204</v>
      </c>
      <c r="D27" s="322">
        <f t="shared" ref="D27:D34" si="1">1</f>
        <v>1</v>
      </c>
      <c r="E27" s="322">
        <f>1+4590</f>
        <v>4591</v>
      </c>
      <c r="F27" s="322">
        <f>34+3681</f>
        <v>3715</v>
      </c>
      <c r="G27" s="322">
        <f>199</f>
        <v>199</v>
      </c>
      <c r="H27" s="322">
        <f>2480</f>
        <v>2480</v>
      </c>
      <c r="I27" s="322">
        <f>66</f>
        <v>66</v>
      </c>
      <c r="J27" s="384">
        <f>1162+74+63+18</f>
        <v>1317</v>
      </c>
    </row>
    <row r="28" spans="1:10" ht="20.100000000000001" customHeight="1">
      <c r="A28" s="19" t="s">
        <v>18</v>
      </c>
      <c r="B28" s="378">
        <f t="shared" si="0"/>
        <v>12461</v>
      </c>
      <c r="C28" s="223">
        <f>206</f>
        <v>206</v>
      </c>
      <c r="D28" s="234">
        <f t="shared" si="1"/>
        <v>1</v>
      </c>
      <c r="E28" s="234">
        <f>4681</f>
        <v>4681</v>
      </c>
      <c r="F28" s="234">
        <f>33+3630</f>
        <v>3663</v>
      </c>
      <c r="G28" s="234">
        <f>189</f>
        <v>189</v>
      </c>
      <c r="H28" s="234">
        <f>2413</f>
        <v>2413</v>
      </c>
      <c r="I28" s="234">
        <f>64</f>
        <v>64</v>
      </c>
      <c r="J28" s="238">
        <f>1098+56+71+19</f>
        <v>1244</v>
      </c>
    </row>
    <row r="29" spans="1:10" ht="20.100000000000001" customHeight="1">
      <c r="A29" s="19" t="s">
        <v>38</v>
      </c>
      <c r="B29" s="378">
        <f t="shared" si="0"/>
        <v>12343</v>
      </c>
      <c r="C29" s="223">
        <f>200</f>
        <v>200</v>
      </c>
      <c r="D29" s="234">
        <f t="shared" si="1"/>
        <v>1</v>
      </c>
      <c r="E29" s="234">
        <f>4817</f>
        <v>4817</v>
      </c>
      <c r="F29" s="234">
        <f>33+3527</f>
        <v>3560</v>
      </c>
      <c r="G29" s="234">
        <f>194</f>
        <v>194</v>
      </c>
      <c r="H29" s="234">
        <f>2358</f>
        <v>2358</v>
      </c>
      <c r="I29" s="234">
        <f>65</f>
        <v>65</v>
      </c>
      <c r="J29" s="238">
        <f>997+55+77+19</f>
        <v>1148</v>
      </c>
    </row>
    <row r="30" spans="1:10" ht="20.100000000000001" customHeight="1">
      <c r="A30" s="19" t="s">
        <v>33</v>
      </c>
      <c r="B30" s="378">
        <f t="shared" si="0"/>
        <v>12190</v>
      </c>
      <c r="C30" s="223">
        <f>195</f>
        <v>195</v>
      </c>
      <c r="D30" s="234">
        <f t="shared" si="1"/>
        <v>1</v>
      </c>
      <c r="E30" s="234">
        <f>4885+4</f>
        <v>4889</v>
      </c>
      <c r="F30" s="234">
        <f>38+3481+5</f>
        <v>3524</v>
      </c>
      <c r="G30" s="234">
        <f>193</f>
        <v>193</v>
      </c>
      <c r="H30" s="234">
        <f>2274</f>
        <v>2274</v>
      </c>
      <c r="I30" s="234">
        <f>66</f>
        <v>66</v>
      </c>
      <c r="J30" s="238">
        <f>907+48+73+20</f>
        <v>1048</v>
      </c>
    </row>
    <row r="31" spans="1:10" ht="20.100000000000001" customHeight="1">
      <c r="A31" s="19" t="s">
        <v>23</v>
      </c>
      <c r="B31" s="378">
        <f t="shared" si="0"/>
        <v>12097</v>
      </c>
      <c r="C31" s="223">
        <f>194</f>
        <v>194</v>
      </c>
      <c r="D31" s="234">
        <f t="shared" si="1"/>
        <v>1</v>
      </c>
      <c r="E31" s="234">
        <f>3782+22+887+1+106+118</f>
        <v>4916</v>
      </c>
      <c r="F31" s="234">
        <f>21+2125+4+96+9+1240+2+16</f>
        <v>3513</v>
      </c>
      <c r="G31" s="234">
        <f>189</f>
        <v>189</v>
      </c>
      <c r="H31" s="234">
        <f>2226</f>
        <v>2226</v>
      </c>
      <c r="I31" s="234">
        <v>68</v>
      </c>
      <c r="J31" s="238">
        <f>841+50+78+21</f>
        <v>990</v>
      </c>
    </row>
    <row r="32" spans="1:10" ht="20.100000000000001" customHeight="1">
      <c r="A32" s="19" t="s">
        <v>39</v>
      </c>
      <c r="B32" s="378">
        <f t="shared" si="0"/>
        <v>11857</v>
      </c>
      <c r="C32" s="223">
        <f>188</f>
        <v>188</v>
      </c>
      <c r="D32" s="234">
        <f t="shared" si="1"/>
        <v>1</v>
      </c>
      <c r="E32" s="234">
        <f>3431+301+1008+93+79</f>
        <v>4912</v>
      </c>
      <c r="F32" s="234">
        <f>17+1839+7+231+9+1325+7</f>
        <v>3435</v>
      </c>
      <c r="G32" s="234">
        <f>184</f>
        <v>184</v>
      </c>
      <c r="H32" s="234">
        <f>2140</f>
        <v>2140</v>
      </c>
      <c r="I32" s="234">
        <f>66</f>
        <v>66</v>
      </c>
      <c r="J32" s="238">
        <f>776+46+89+20</f>
        <v>931</v>
      </c>
    </row>
    <row r="33" spans="1:10" ht="20.100000000000001" customHeight="1">
      <c r="A33" s="19" t="s">
        <v>22</v>
      </c>
      <c r="B33" s="378">
        <f t="shared" si="0"/>
        <v>11692</v>
      </c>
      <c r="C33" s="223">
        <v>175</v>
      </c>
      <c r="D33" s="234">
        <f t="shared" si="1"/>
        <v>1</v>
      </c>
      <c r="E33" s="234">
        <f>3184+574+1053+60+70</f>
        <v>4941</v>
      </c>
      <c r="F33" s="234">
        <f>16+1653+8+320+9+1343+6</f>
        <v>3355</v>
      </c>
      <c r="G33" s="234">
        <f>186</f>
        <v>186</v>
      </c>
      <c r="H33" s="234">
        <f>2101</f>
        <v>2101</v>
      </c>
      <c r="I33" s="234">
        <f>67</f>
        <v>67</v>
      </c>
      <c r="J33" s="238">
        <f>717+46+89+14</f>
        <v>866</v>
      </c>
    </row>
    <row r="34" spans="1:10" ht="20.100000000000001" customHeight="1">
      <c r="A34" s="19" t="s">
        <v>2</v>
      </c>
      <c r="B34" s="378">
        <f t="shared" si="0"/>
        <v>11526</v>
      </c>
      <c r="C34" s="223">
        <f>188</f>
        <v>188</v>
      </c>
      <c r="D34" s="234">
        <f t="shared" si="1"/>
        <v>1</v>
      </c>
      <c r="E34" s="234">
        <f>2848+814+1134+41+89</f>
        <v>4926</v>
      </c>
      <c r="F34" s="234">
        <f>14+1439+9+431+9+1399+2+5</f>
        <v>3308</v>
      </c>
      <c r="G34" s="234">
        <f>189</f>
        <v>189</v>
      </c>
      <c r="H34" s="234">
        <f>2022</f>
        <v>2022</v>
      </c>
      <c r="I34" s="234">
        <f>67</f>
        <v>67</v>
      </c>
      <c r="J34" s="238">
        <f>667+47+95+16</f>
        <v>825</v>
      </c>
    </row>
    <row r="35" spans="1:10" ht="20.100000000000001" customHeight="1">
      <c r="A35" s="19" t="s">
        <v>84</v>
      </c>
      <c r="B35" s="378">
        <f t="shared" si="0"/>
        <v>11341</v>
      </c>
      <c r="C35" s="223">
        <v>204</v>
      </c>
      <c r="D35" s="234">
        <v>1</v>
      </c>
      <c r="E35" s="234">
        <f>2500+1020+1207+44+115</f>
        <v>4886</v>
      </c>
      <c r="F35" s="234">
        <f>12+1271+6+555+10+1398+1+3</f>
        <v>3256</v>
      </c>
      <c r="G35" s="234">
        <v>190</v>
      </c>
      <c r="H35" s="234">
        <v>1950</v>
      </c>
      <c r="I35" s="234">
        <v>63</v>
      </c>
      <c r="J35" s="238">
        <f>620+50+104+17</f>
        <v>791</v>
      </c>
    </row>
    <row r="36" spans="1:10" ht="20.100000000000001" customHeight="1">
      <c r="A36" s="19" t="s">
        <v>86</v>
      </c>
      <c r="B36" s="378">
        <f t="shared" si="0"/>
        <v>11236</v>
      </c>
      <c r="C36" s="223">
        <v>219</v>
      </c>
      <c r="D36" s="234">
        <v>1</v>
      </c>
      <c r="E36" s="234">
        <f>2211+1287+1219+16+94</f>
        <v>4827</v>
      </c>
      <c r="F36" s="234">
        <f>10+1080+7+677+11+1452+4+3</f>
        <v>3244</v>
      </c>
      <c r="G36" s="234">
        <v>199</v>
      </c>
      <c r="H36" s="234">
        <v>1909</v>
      </c>
      <c r="I36" s="234">
        <v>65</v>
      </c>
      <c r="J36" s="238">
        <f>595+49+109+19</f>
        <v>772</v>
      </c>
    </row>
    <row r="37" spans="1:10" ht="20.100000000000001" customHeight="1">
      <c r="A37" s="30" t="s">
        <v>630</v>
      </c>
      <c r="B37" s="379">
        <f>SUM(C37:J37)</f>
        <v>11144</v>
      </c>
      <c r="C37" s="381">
        <v>241</v>
      </c>
      <c r="D37" s="323">
        <v>1</v>
      </c>
      <c r="E37" s="323">
        <f>1906+1586+1313</f>
        <v>4805</v>
      </c>
      <c r="F37" s="323">
        <f>10+894+9+798+11+1485</f>
        <v>3207</v>
      </c>
      <c r="G37" s="323">
        <v>205</v>
      </c>
      <c r="H37" s="323">
        <v>1877</v>
      </c>
      <c r="I37" s="323">
        <v>68</v>
      </c>
      <c r="J37" s="389">
        <f>557+52+112+19</f>
        <v>740</v>
      </c>
    </row>
    <row r="38" spans="1:10" ht="20.100000000000001" customHeight="1">
      <c r="A38" s="454" t="s">
        <v>650</v>
      </c>
      <c r="B38" s="378">
        <f>SUM(C38:J38)</f>
        <v>11009</v>
      </c>
      <c r="C38" s="223">
        <v>237</v>
      </c>
      <c r="D38" s="234">
        <v>1</v>
      </c>
      <c r="E38" s="234">
        <v>4739</v>
      </c>
      <c r="F38" s="234">
        <v>3211</v>
      </c>
      <c r="G38" s="234">
        <v>210</v>
      </c>
      <c r="H38" s="234">
        <v>1822</v>
      </c>
      <c r="I38" s="234">
        <v>72</v>
      </c>
      <c r="J38" s="238">
        <v>717</v>
      </c>
    </row>
    <row r="39" spans="1:10" s="2" customFormat="1" ht="20.100000000000001" customHeight="1" thickBot="1">
      <c r="A39" s="20" t="s">
        <v>724</v>
      </c>
      <c r="B39" s="733">
        <f>SUM(C39:J39)</f>
        <v>10854</v>
      </c>
      <c r="C39" s="478">
        <v>235</v>
      </c>
      <c r="D39" s="481">
        <v>1</v>
      </c>
      <c r="E39" s="481">
        <f>1241+1984+1497+2</f>
        <v>4724</v>
      </c>
      <c r="F39" s="481">
        <f>8+513+10+968+10+1636</f>
        <v>3145</v>
      </c>
      <c r="G39" s="481">
        <v>211</v>
      </c>
      <c r="H39" s="481">
        <v>1756</v>
      </c>
      <c r="I39" s="481">
        <v>75</v>
      </c>
      <c r="J39" s="479">
        <v>707</v>
      </c>
    </row>
    <row r="40" spans="1:10" ht="20.100000000000001" customHeight="1">
      <c r="A40" s="1" t="s">
        <v>11</v>
      </c>
      <c r="J40" s="119" t="s">
        <v>670</v>
      </c>
    </row>
  </sheetData>
  <mergeCells count="16">
    <mergeCell ref="I25:I26"/>
    <mergeCell ref="J25:J26"/>
    <mergeCell ref="G9:G10"/>
    <mergeCell ref="H9:H10"/>
    <mergeCell ref="A25:A26"/>
    <mergeCell ref="B25:B26"/>
    <mergeCell ref="G25:G26"/>
    <mergeCell ref="H25:H26"/>
    <mergeCell ref="A2:B2"/>
    <mergeCell ref="C25:F25"/>
    <mergeCell ref="A3:A5"/>
    <mergeCell ref="A9:A10"/>
    <mergeCell ref="B9:B10"/>
    <mergeCell ref="C9:C10"/>
    <mergeCell ref="E9:E10"/>
    <mergeCell ref="F9:F10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L233"/>
  <sheetViews>
    <sheetView topLeftCell="A216" workbookViewId="0">
      <selection activeCell="C56" sqref="C56"/>
    </sheetView>
  </sheetViews>
  <sheetFormatPr defaultColWidth="15.59765625" defaultRowHeight="20.100000000000001" customHeight="1"/>
  <cols>
    <col min="1" max="16384" width="15.59765625" style="1"/>
  </cols>
  <sheetData>
    <row r="1" spans="1:7" customFormat="1" ht="20.100000000000001" customHeight="1">
      <c r="A1" s="2" t="s">
        <v>99</v>
      </c>
      <c r="B1" s="2"/>
      <c r="C1" s="2"/>
      <c r="D1" s="2"/>
      <c r="E1" s="2"/>
      <c r="F1" s="2"/>
      <c r="G1" s="2"/>
    </row>
    <row r="2" spans="1:7" customFormat="1" ht="20.100000000000001" customHeight="1">
      <c r="A2" s="2" t="s">
        <v>181</v>
      </c>
      <c r="B2" s="2"/>
      <c r="C2" s="2"/>
      <c r="D2" s="2"/>
      <c r="E2" s="2"/>
      <c r="F2" s="2"/>
      <c r="G2" s="2"/>
    </row>
    <row r="3" spans="1:7" customFormat="1" ht="20.100000000000001" customHeight="1">
      <c r="A3" s="562"/>
      <c r="B3" s="566" t="s">
        <v>128</v>
      </c>
      <c r="C3" s="566"/>
      <c r="D3" s="567" t="s">
        <v>61</v>
      </c>
      <c r="E3" s="2"/>
      <c r="F3" s="2"/>
    </row>
    <row r="4" spans="1:7" customFormat="1" ht="20.100000000000001" customHeight="1">
      <c r="A4" s="670"/>
      <c r="B4" s="69" t="s">
        <v>134</v>
      </c>
      <c r="C4" s="69" t="s">
        <v>12</v>
      </c>
      <c r="D4" s="572"/>
      <c r="E4" s="2"/>
      <c r="F4" s="2"/>
    </row>
    <row r="5" spans="1:7" ht="20.100000000000001" customHeight="1">
      <c r="A5" s="110" t="s">
        <v>159</v>
      </c>
      <c r="B5" s="285">
        <v>35</v>
      </c>
      <c r="C5" s="285">
        <v>36</v>
      </c>
      <c r="D5" s="403" t="s">
        <v>145</v>
      </c>
    </row>
    <row r="6" spans="1:7" ht="20.100000000000001" customHeight="1">
      <c r="A6" s="110" t="s">
        <v>34</v>
      </c>
      <c r="B6" s="285">
        <v>35</v>
      </c>
      <c r="C6" s="285">
        <v>33</v>
      </c>
      <c r="D6" s="122">
        <v>7</v>
      </c>
    </row>
    <row r="7" spans="1:7" ht="20.100000000000001" customHeight="1">
      <c r="A7" s="110" t="s">
        <v>161</v>
      </c>
      <c r="B7" s="285">
        <v>35</v>
      </c>
      <c r="C7" s="285">
        <v>34</v>
      </c>
      <c r="D7" s="122">
        <v>5</v>
      </c>
    </row>
    <row r="8" spans="1:7" ht="20.100000000000001" customHeight="1">
      <c r="A8" s="110" t="s">
        <v>82</v>
      </c>
      <c r="B8" s="285">
        <v>35</v>
      </c>
      <c r="C8" s="285">
        <v>28</v>
      </c>
      <c r="D8" s="122">
        <v>5</v>
      </c>
    </row>
    <row r="9" spans="1:7" ht="20.100000000000001" customHeight="1">
      <c r="A9" s="29" t="s">
        <v>165</v>
      </c>
      <c r="B9" s="286">
        <v>25</v>
      </c>
      <c r="C9" s="286">
        <v>26</v>
      </c>
      <c r="D9" s="124">
        <v>5</v>
      </c>
    </row>
    <row r="10" spans="1:7" ht="20.100000000000001" customHeight="1" thickBot="1">
      <c r="A10" s="4" t="s">
        <v>104</v>
      </c>
      <c r="B10" s="280"/>
      <c r="C10" s="280"/>
      <c r="D10" s="297"/>
    </row>
    <row r="11" spans="1:7" ht="20.100000000000001" customHeight="1">
      <c r="A11" s="314" t="s">
        <v>167</v>
      </c>
      <c r="D11" s="119" t="s">
        <v>203</v>
      </c>
    </row>
    <row r="13" spans="1:7" ht="20.100000000000001" customHeight="1">
      <c r="A13" s="1" t="s">
        <v>182</v>
      </c>
    </row>
    <row r="14" spans="1:7" ht="20.100000000000001" customHeight="1">
      <c r="A14" s="562"/>
      <c r="B14" s="566" t="s">
        <v>171</v>
      </c>
      <c r="C14" s="566" t="s">
        <v>175</v>
      </c>
      <c r="D14" s="566" t="s">
        <v>180</v>
      </c>
      <c r="E14" s="566"/>
      <c r="F14" s="567" t="s">
        <v>176</v>
      </c>
    </row>
    <row r="15" spans="1:7" ht="20.100000000000001" customHeight="1">
      <c r="A15" s="670"/>
      <c r="B15" s="699"/>
      <c r="C15" s="699"/>
      <c r="D15" s="69" t="s">
        <v>168</v>
      </c>
      <c r="E15" s="69" t="s">
        <v>169</v>
      </c>
      <c r="F15" s="572"/>
    </row>
    <row r="16" spans="1:7" ht="20.100000000000001" customHeight="1">
      <c r="A16" s="110" t="s">
        <v>138</v>
      </c>
      <c r="B16" s="285">
        <v>10</v>
      </c>
      <c r="C16" s="285">
        <v>73</v>
      </c>
      <c r="D16" s="285">
        <v>466</v>
      </c>
      <c r="E16" s="285">
        <v>394</v>
      </c>
      <c r="F16" s="122">
        <v>120</v>
      </c>
    </row>
    <row r="17" spans="1:6" ht="20.100000000000001" customHeight="1">
      <c r="A17" s="110" t="s">
        <v>142</v>
      </c>
      <c r="B17" s="285">
        <v>10</v>
      </c>
      <c r="C17" s="285">
        <v>73</v>
      </c>
      <c r="D17" s="285">
        <v>436</v>
      </c>
      <c r="E17" s="285">
        <v>383</v>
      </c>
      <c r="F17" s="122">
        <v>119</v>
      </c>
    </row>
    <row r="18" spans="1:6" ht="20.100000000000001" customHeight="1">
      <c r="A18" s="110" t="s">
        <v>144</v>
      </c>
      <c r="B18" s="285">
        <v>8</v>
      </c>
      <c r="C18" s="285">
        <v>63</v>
      </c>
      <c r="D18" s="285">
        <v>404</v>
      </c>
      <c r="E18" s="285">
        <v>385</v>
      </c>
      <c r="F18" s="122">
        <v>104</v>
      </c>
    </row>
    <row r="19" spans="1:6" ht="20.100000000000001" customHeight="1">
      <c r="A19" s="110" t="s">
        <v>146</v>
      </c>
      <c r="B19" s="285">
        <v>6</v>
      </c>
      <c r="C19" s="285">
        <v>51</v>
      </c>
      <c r="D19" s="285">
        <v>388</v>
      </c>
      <c r="E19" s="285">
        <v>380</v>
      </c>
      <c r="F19" s="122">
        <v>88</v>
      </c>
    </row>
    <row r="20" spans="1:6" ht="20.100000000000001" customHeight="1">
      <c r="A20" s="110" t="s">
        <v>150</v>
      </c>
      <c r="B20" s="285">
        <v>6</v>
      </c>
      <c r="C20" s="285">
        <v>50</v>
      </c>
      <c r="D20" s="285">
        <v>375</v>
      </c>
      <c r="E20" s="285">
        <v>354</v>
      </c>
      <c r="F20" s="122">
        <v>83</v>
      </c>
    </row>
    <row r="21" spans="1:6" ht="20.100000000000001" customHeight="1">
      <c r="A21" s="110" t="s">
        <v>155</v>
      </c>
      <c r="B21" s="285">
        <v>6</v>
      </c>
      <c r="C21" s="285">
        <v>48</v>
      </c>
      <c r="D21" s="285">
        <v>352</v>
      </c>
      <c r="E21" s="285">
        <v>339</v>
      </c>
      <c r="F21" s="122">
        <v>78</v>
      </c>
    </row>
    <row r="22" spans="1:6" ht="20.100000000000001" customHeight="1">
      <c r="A22" s="110" t="s">
        <v>159</v>
      </c>
      <c r="B22" s="285">
        <v>6</v>
      </c>
      <c r="C22" s="285">
        <v>47</v>
      </c>
      <c r="D22" s="285">
        <v>342</v>
      </c>
      <c r="E22" s="285">
        <v>339</v>
      </c>
      <c r="F22" s="122">
        <v>75</v>
      </c>
    </row>
    <row r="23" spans="1:6" ht="20.100000000000001" customHeight="1">
      <c r="A23" s="110" t="s">
        <v>34</v>
      </c>
      <c r="B23" s="285">
        <v>6</v>
      </c>
      <c r="C23" s="285">
        <v>46</v>
      </c>
      <c r="D23" s="285">
        <v>327</v>
      </c>
      <c r="E23" s="285">
        <v>319</v>
      </c>
      <c r="F23" s="122">
        <v>75</v>
      </c>
    </row>
    <row r="24" spans="1:6" ht="20.100000000000001" customHeight="1">
      <c r="A24" s="110" t="s">
        <v>161</v>
      </c>
      <c r="B24" s="285">
        <v>4</v>
      </c>
      <c r="C24" s="285">
        <v>37</v>
      </c>
      <c r="D24" s="285">
        <v>323</v>
      </c>
      <c r="E24" s="285">
        <v>300</v>
      </c>
      <c r="F24" s="122">
        <v>61</v>
      </c>
    </row>
    <row r="25" spans="1:6" ht="20.100000000000001" customHeight="1">
      <c r="A25" s="29" t="s">
        <v>82</v>
      </c>
      <c r="B25" s="286">
        <v>4</v>
      </c>
      <c r="C25" s="286">
        <v>37</v>
      </c>
      <c r="D25" s="286">
        <v>308</v>
      </c>
      <c r="E25" s="286">
        <v>287</v>
      </c>
      <c r="F25" s="124">
        <v>58</v>
      </c>
    </row>
    <row r="26" spans="1:6" ht="20.100000000000001" customHeight="1">
      <c r="A26" s="29" t="s">
        <v>725</v>
      </c>
      <c r="B26" s="286">
        <v>4</v>
      </c>
      <c r="C26" s="286">
        <v>35</v>
      </c>
      <c r="D26" s="286">
        <v>294</v>
      </c>
      <c r="E26" s="286">
        <v>290</v>
      </c>
      <c r="F26" s="124">
        <v>63</v>
      </c>
    </row>
    <row r="27" spans="1:6" ht="20.100000000000001" customHeight="1">
      <c r="A27" s="453" t="s">
        <v>726</v>
      </c>
      <c r="B27" s="285">
        <v>4</v>
      </c>
      <c r="C27" s="285">
        <v>38</v>
      </c>
      <c r="D27" s="285">
        <v>291</v>
      </c>
      <c r="E27" s="285">
        <v>285</v>
      </c>
      <c r="F27" s="122">
        <v>64</v>
      </c>
    </row>
    <row r="28" spans="1:6" s="2" customFormat="1" ht="20.100000000000001" customHeight="1" thickBot="1">
      <c r="A28" s="452" t="s">
        <v>731</v>
      </c>
      <c r="B28" s="448">
        <v>4</v>
      </c>
      <c r="C28" s="448">
        <v>36</v>
      </c>
      <c r="D28" s="448">
        <v>273</v>
      </c>
      <c r="E28" s="448">
        <v>260</v>
      </c>
      <c r="F28" s="449">
        <v>63</v>
      </c>
    </row>
    <row r="29" spans="1:6" ht="20.100000000000001" customHeight="1">
      <c r="F29" s="119" t="s">
        <v>170</v>
      </c>
    </row>
    <row r="31" spans="1:6" ht="20.100000000000001" customHeight="1">
      <c r="A31" s="1" t="s">
        <v>184</v>
      </c>
    </row>
    <row r="32" spans="1:6" ht="20.100000000000001" customHeight="1">
      <c r="A32" s="562"/>
      <c r="B32" s="566" t="s">
        <v>171</v>
      </c>
      <c r="C32" s="566" t="s">
        <v>175</v>
      </c>
      <c r="D32" s="566" t="s">
        <v>156</v>
      </c>
      <c r="E32" s="566"/>
      <c r="F32" s="567" t="s">
        <v>176</v>
      </c>
    </row>
    <row r="33" spans="1:6" ht="20.100000000000001" customHeight="1">
      <c r="A33" s="670"/>
      <c r="B33" s="699"/>
      <c r="C33" s="699"/>
      <c r="D33" s="69" t="s">
        <v>168</v>
      </c>
      <c r="E33" s="69" t="s">
        <v>169</v>
      </c>
      <c r="F33" s="572"/>
    </row>
    <row r="34" spans="1:6" ht="20.100000000000001" customHeight="1">
      <c r="A34" s="110" t="s">
        <v>138</v>
      </c>
      <c r="B34" s="285">
        <v>4</v>
      </c>
      <c r="C34" s="285">
        <v>21</v>
      </c>
      <c r="D34" s="285">
        <v>248</v>
      </c>
      <c r="E34" s="285">
        <v>204</v>
      </c>
      <c r="F34" s="122">
        <v>59</v>
      </c>
    </row>
    <row r="35" spans="1:6" ht="20.100000000000001" customHeight="1">
      <c r="A35" s="110" t="s">
        <v>142</v>
      </c>
      <c r="B35" s="285">
        <v>4</v>
      </c>
      <c r="C35" s="285">
        <v>21</v>
      </c>
      <c r="D35" s="285">
        <v>255</v>
      </c>
      <c r="E35" s="285">
        <v>202</v>
      </c>
      <c r="F35" s="122">
        <v>59</v>
      </c>
    </row>
    <row r="36" spans="1:6" ht="20.100000000000001" customHeight="1">
      <c r="A36" s="110" t="s">
        <v>144</v>
      </c>
      <c r="B36" s="285">
        <v>4</v>
      </c>
      <c r="C36" s="285">
        <v>21</v>
      </c>
      <c r="D36" s="285">
        <v>243</v>
      </c>
      <c r="E36" s="285">
        <v>187</v>
      </c>
      <c r="F36" s="122">
        <v>58</v>
      </c>
    </row>
    <row r="37" spans="1:6" ht="20.100000000000001" customHeight="1">
      <c r="A37" s="110" t="s">
        <v>146</v>
      </c>
      <c r="B37" s="285">
        <v>4</v>
      </c>
      <c r="C37" s="285">
        <v>22</v>
      </c>
      <c r="D37" s="285">
        <v>245</v>
      </c>
      <c r="E37" s="285">
        <v>197</v>
      </c>
      <c r="F37" s="122">
        <v>60</v>
      </c>
    </row>
    <row r="38" spans="1:6" ht="20.100000000000001" customHeight="1">
      <c r="A38" s="110" t="s">
        <v>150</v>
      </c>
      <c r="B38" s="285">
        <v>4</v>
      </c>
      <c r="C38" s="285">
        <v>21</v>
      </c>
      <c r="D38" s="285">
        <v>213</v>
      </c>
      <c r="E38" s="285">
        <v>173</v>
      </c>
      <c r="F38" s="122">
        <v>63</v>
      </c>
    </row>
    <row r="39" spans="1:6" ht="20.100000000000001" customHeight="1">
      <c r="A39" s="110" t="s">
        <v>155</v>
      </c>
      <c r="B39" s="285">
        <v>4</v>
      </c>
      <c r="C39" s="285">
        <v>18</v>
      </c>
      <c r="D39" s="285">
        <v>193</v>
      </c>
      <c r="E39" s="285">
        <v>170</v>
      </c>
      <c r="F39" s="122">
        <v>56</v>
      </c>
    </row>
    <row r="40" spans="1:6" ht="20.100000000000001" customHeight="1">
      <c r="A40" s="110" t="s">
        <v>159</v>
      </c>
      <c r="B40" s="285">
        <v>4</v>
      </c>
      <c r="C40" s="285">
        <v>18</v>
      </c>
      <c r="D40" s="285">
        <v>183</v>
      </c>
      <c r="E40" s="285">
        <v>170</v>
      </c>
      <c r="F40" s="122">
        <v>58</v>
      </c>
    </row>
    <row r="41" spans="1:6" ht="20.100000000000001" customHeight="1">
      <c r="A41" s="110" t="s">
        <v>34</v>
      </c>
      <c r="B41" s="285">
        <v>4</v>
      </c>
      <c r="C41" s="285">
        <v>19</v>
      </c>
      <c r="D41" s="285">
        <v>180</v>
      </c>
      <c r="E41" s="285">
        <v>176</v>
      </c>
      <c r="F41" s="122">
        <v>58</v>
      </c>
    </row>
    <row r="42" spans="1:6" ht="20.100000000000001" customHeight="1">
      <c r="A42" s="110" t="s">
        <v>161</v>
      </c>
      <c r="B42" s="285">
        <v>4</v>
      </c>
      <c r="C42" s="285">
        <v>19</v>
      </c>
      <c r="D42" s="285">
        <v>173</v>
      </c>
      <c r="E42" s="285">
        <v>172</v>
      </c>
      <c r="F42" s="122">
        <v>58</v>
      </c>
    </row>
    <row r="43" spans="1:6" ht="20.100000000000001" customHeight="1">
      <c r="A43" s="29" t="s">
        <v>82</v>
      </c>
      <c r="B43" s="286">
        <v>4</v>
      </c>
      <c r="C43" s="286">
        <v>18</v>
      </c>
      <c r="D43" s="286">
        <v>173</v>
      </c>
      <c r="E43" s="286">
        <v>170</v>
      </c>
      <c r="F43" s="124">
        <v>59</v>
      </c>
    </row>
    <row r="44" spans="1:6" ht="20.100000000000001" customHeight="1">
      <c r="A44" s="29" t="s">
        <v>728</v>
      </c>
      <c r="B44" s="286">
        <v>4</v>
      </c>
      <c r="C44" s="286">
        <v>17</v>
      </c>
      <c r="D44" s="286">
        <v>171</v>
      </c>
      <c r="E44" s="286">
        <v>140</v>
      </c>
      <c r="F44" s="124">
        <v>57</v>
      </c>
    </row>
    <row r="45" spans="1:6" ht="20.100000000000001" customHeight="1">
      <c r="A45" s="453" t="s">
        <v>727</v>
      </c>
      <c r="B45" s="286">
        <v>4</v>
      </c>
      <c r="C45" s="286">
        <v>16</v>
      </c>
      <c r="D45" s="286">
        <v>158</v>
      </c>
      <c r="E45" s="286">
        <v>136</v>
      </c>
      <c r="F45" s="124">
        <v>55</v>
      </c>
    </row>
    <row r="46" spans="1:6" s="2" customFormat="1" ht="20.100000000000001" customHeight="1" thickBot="1">
      <c r="A46" s="452" t="s">
        <v>732</v>
      </c>
      <c r="B46" s="280">
        <v>4</v>
      </c>
      <c r="C46" s="280">
        <v>17</v>
      </c>
      <c r="D46" s="280">
        <v>151</v>
      </c>
      <c r="E46" s="280">
        <v>136</v>
      </c>
      <c r="F46" s="297">
        <v>55</v>
      </c>
    </row>
    <row r="47" spans="1:6" ht="20.100000000000001" customHeight="1">
      <c r="F47" s="119" t="s">
        <v>170</v>
      </c>
    </row>
    <row r="49" spans="1:10" ht="20.100000000000001" customHeight="1" thickBot="1">
      <c r="A49" s="1" t="s">
        <v>200</v>
      </c>
    </row>
    <row r="50" spans="1:10" ht="20.100000000000001" customHeight="1">
      <c r="A50" s="562"/>
      <c r="B50" s="593" t="s">
        <v>311</v>
      </c>
      <c r="C50" s="576"/>
      <c r="D50" s="592"/>
      <c r="E50" s="566" t="s">
        <v>156</v>
      </c>
      <c r="F50" s="566"/>
      <c r="G50" s="593" t="s">
        <v>176</v>
      </c>
      <c r="H50" s="574"/>
    </row>
    <row r="51" spans="1:10" ht="20.100000000000001" customHeight="1" thickBot="1">
      <c r="A51" s="670"/>
      <c r="B51" s="537" t="s">
        <v>186</v>
      </c>
      <c r="C51" s="537" t="s">
        <v>188</v>
      </c>
      <c r="D51" s="537" t="s">
        <v>189</v>
      </c>
      <c r="E51" s="537" t="s">
        <v>168</v>
      </c>
      <c r="F51" s="537" t="s">
        <v>169</v>
      </c>
      <c r="G51" s="536" t="s">
        <v>190</v>
      </c>
      <c r="H51" s="535" t="s">
        <v>192</v>
      </c>
    </row>
    <row r="52" spans="1:10" ht="20.100000000000001" customHeight="1" thickTop="1">
      <c r="A52" s="534" t="s">
        <v>142</v>
      </c>
      <c r="B52" s="285">
        <v>12</v>
      </c>
      <c r="C52" s="285">
        <v>3</v>
      </c>
      <c r="D52" s="285">
        <v>3</v>
      </c>
      <c r="E52" s="285">
        <v>366</v>
      </c>
      <c r="F52" s="285">
        <v>316</v>
      </c>
      <c r="G52" s="64">
        <v>55</v>
      </c>
      <c r="H52" s="122">
        <v>14</v>
      </c>
    </row>
    <row r="53" spans="1:10" ht="20.100000000000001" customHeight="1">
      <c r="A53" s="534" t="s">
        <v>144</v>
      </c>
      <c r="B53" s="285">
        <v>12</v>
      </c>
      <c r="C53" s="285">
        <v>3</v>
      </c>
      <c r="D53" s="285">
        <v>3</v>
      </c>
      <c r="E53" s="285">
        <v>377</v>
      </c>
      <c r="F53" s="285">
        <v>308</v>
      </c>
      <c r="G53" s="64">
        <v>56</v>
      </c>
      <c r="H53" s="122">
        <v>12</v>
      </c>
    </row>
    <row r="54" spans="1:10" ht="20.100000000000001" customHeight="1">
      <c r="A54" s="534" t="s">
        <v>146</v>
      </c>
      <c r="B54" s="285">
        <v>12</v>
      </c>
      <c r="C54" s="285">
        <v>3</v>
      </c>
      <c r="D54" s="285">
        <v>3</v>
      </c>
      <c r="E54" s="285">
        <v>361</v>
      </c>
      <c r="F54" s="285">
        <v>312</v>
      </c>
      <c r="G54" s="64">
        <v>58</v>
      </c>
      <c r="H54" s="122">
        <v>11</v>
      </c>
    </row>
    <row r="55" spans="1:10" ht="20.100000000000001" customHeight="1">
      <c r="A55" s="534" t="s">
        <v>150</v>
      </c>
      <c r="B55" s="285">
        <v>12</v>
      </c>
      <c r="C55" s="285">
        <v>3</v>
      </c>
      <c r="D55" s="285">
        <v>3</v>
      </c>
      <c r="E55" s="285">
        <v>359</v>
      </c>
      <c r="F55" s="285">
        <v>321</v>
      </c>
      <c r="G55" s="64">
        <v>57</v>
      </c>
      <c r="H55" s="122">
        <v>12</v>
      </c>
    </row>
    <row r="56" spans="1:10" ht="20.100000000000001" customHeight="1">
      <c r="A56" s="534" t="s">
        <v>155</v>
      </c>
      <c r="B56" s="285">
        <v>12</v>
      </c>
      <c r="C56" s="285">
        <v>3</v>
      </c>
      <c r="D56" s="285">
        <v>3</v>
      </c>
      <c r="E56" s="285">
        <v>360</v>
      </c>
      <c r="F56" s="285">
        <v>315</v>
      </c>
      <c r="G56" s="64">
        <v>59</v>
      </c>
      <c r="H56" s="122">
        <v>12</v>
      </c>
    </row>
    <row r="57" spans="1:10" ht="20.100000000000001" customHeight="1">
      <c r="A57" s="534" t="s">
        <v>159</v>
      </c>
      <c r="B57" s="285">
        <v>11</v>
      </c>
      <c r="C57" s="285">
        <v>3</v>
      </c>
      <c r="D57" s="285">
        <v>3</v>
      </c>
      <c r="E57" s="285">
        <v>335</v>
      </c>
      <c r="F57" s="285">
        <v>301</v>
      </c>
      <c r="G57" s="64">
        <v>54</v>
      </c>
      <c r="H57" s="122">
        <v>15</v>
      </c>
    </row>
    <row r="58" spans="1:10" ht="20.100000000000001" customHeight="1">
      <c r="A58" s="534" t="s">
        <v>34</v>
      </c>
      <c r="B58" s="285">
        <v>10</v>
      </c>
      <c r="C58" s="285">
        <v>3</v>
      </c>
      <c r="D58" s="285">
        <v>3</v>
      </c>
      <c r="E58" s="285">
        <v>312</v>
      </c>
      <c r="F58" s="285">
        <v>294</v>
      </c>
      <c r="G58" s="64">
        <v>53</v>
      </c>
      <c r="H58" s="122">
        <v>15</v>
      </c>
    </row>
    <row r="59" spans="1:10" ht="20.100000000000001" customHeight="1">
      <c r="A59" s="534" t="s">
        <v>161</v>
      </c>
      <c r="B59" s="285">
        <v>9</v>
      </c>
      <c r="C59" s="285">
        <v>3</v>
      </c>
      <c r="D59" s="285">
        <v>3</v>
      </c>
      <c r="E59" s="285">
        <v>271</v>
      </c>
      <c r="F59" s="285">
        <v>287</v>
      </c>
      <c r="G59" s="64">
        <v>54</v>
      </c>
      <c r="H59" s="122">
        <v>13</v>
      </c>
    </row>
    <row r="60" spans="1:10" ht="20.100000000000001" customHeight="1">
      <c r="A60" s="534" t="s">
        <v>82</v>
      </c>
      <c r="B60" s="285">
        <v>9</v>
      </c>
      <c r="C60" s="285">
        <v>3</v>
      </c>
      <c r="D60" s="285">
        <v>3</v>
      </c>
      <c r="E60" s="285">
        <v>250</v>
      </c>
      <c r="F60" s="285">
        <v>260</v>
      </c>
      <c r="G60" s="64">
        <v>54</v>
      </c>
      <c r="H60" s="122">
        <v>14</v>
      </c>
    </row>
    <row r="61" spans="1:10" ht="20.100000000000001" customHeight="1" thickBot="1">
      <c r="A61" s="533" t="s">
        <v>165</v>
      </c>
      <c r="B61" s="280">
        <v>9</v>
      </c>
      <c r="C61" s="280">
        <v>3</v>
      </c>
      <c r="D61" s="280">
        <v>3</v>
      </c>
      <c r="E61" s="280">
        <v>231</v>
      </c>
      <c r="F61" s="280">
        <v>239</v>
      </c>
      <c r="G61" s="310">
        <v>52</v>
      </c>
      <c r="H61" s="297">
        <v>18</v>
      </c>
    </row>
    <row r="62" spans="1:10" ht="20.100000000000001" customHeight="1">
      <c r="A62" s="390" t="s">
        <v>198</v>
      </c>
      <c r="B62" s="390"/>
      <c r="C62" s="390"/>
      <c r="D62" s="390"/>
      <c r="E62" s="390"/>
      <c r="F62" s="390"/>
      <c r="G62" s="390"/>
      <c r="H62" s="119" t="s">
        <v>202</v>
      </c>
      <c r="I62" s="390"/>
      <c r="J62" s="390"/>
    </row>
    <row r="64" spans="1:10" ht="20.100000000000001" customHeight="1">
      <c r="A64" s="1" t="s">
        <v>237</v>
      </c>
    </row>
    <row r="65" spans="1:9" ht="20.100000000000001" customHeight="1">
      <c r="A65" s="1" t="s">
        <v>259</v>
      </c>
    </row>
    <row r="66" spans="1:9" ht="20.100000000000001" customHeight="1">
      <c r="A66" s="573"/>
      <c r="B66" s="640" t="s">
        <v>239</v>
      </c>
      <c r="C66" s="573" t="s">
        <v>291</v>
      </c>
      <c r="D66" s="576"/>
      <c r="E66" s="576"/>
      <c r="F66" s="576"/>
      <c r="G66" s="574"/>
      <c r="H66" s="562" t="s">
        <v>306</v>
      </c>
      <c r="I66" s="567"/>
    </row>
    <row r="67" spans="1:9" ht="20.100000000000001" customHeight="1">
      <c r="A67" s="673"/>
      <c r="B67" s="626"/>
      <c r="C67" s="172" t="s">
        <v>297</v>
      </c>
      <c r="D67" s="69" t="s">
        <v>300</v>
      </c>
      <c r="E67" s="62" t="s">
        <v>302</v>
      </c>
      <c r="F67" s="62" t="s">
        <v>305</v>
      </c>
      <c r="G67" s="102" t="s">
        <v>129</v>
      </c>
      <c r="H67" s="44" t="s">
        <v>172</v>
      </c>
      <c r="I67" s="102" t="s">
        <v>270</v>
      </c>
    </row>
    <row r="68" spans="1:9" ht="20.100000000000001" customHeight="1">
      <c r="A68" s="23" t="s">
        <v>138</v>
      </c>
      <c r="B68" s="186">
        <v>296</v>
      </c>
      <c r="C68" s="397">
        <v>7841</v>
      </c>
      <c r="D68" s="71">
        <v>509</v>
      </c>
      <c r="E68" s="405">
        <v>173</v>
      </c>
      <c r="F68" s="405">
        <v>3298</v>
      </c>
      <c r="G68" s="85">
        <v>7861</v>
      </c>
      <c r="H68" s="46">
        <v>1</v>
      </c>
      <c r="I68" s="85">
        <v>158</v>
      </c>
    </row>
    <row r="69" spans="1:9" ht="20.100000000000001" customHeight="1">
      <c r="A69" s="23" t="s">
        <v>142</v>
      </c>
      <c r="B69" s="186">
        <v>296</v>
      </c>
      <c r="C69" s="397">
        <v>10714</v>
      </c>
      <c r="D69" s="71">
        <v>362</v>
      </c>
      <c r="E69" s="405">
        <v>140</v>
      </c>
      <c r="F69" s="405">
        <v>3539</v>
      </c>
      <c r="G69" s="85">
        <f>3290+4876</f>
        <v>8166</v>
      </c>
      <c r="H69" s="46">
        <v>1</v>
      </c>
      <c r="I69" s="85">
        <v>347</v>
      </c>
    </row>
    <row r="70" spans="1:9" ht="20.100000000000001" customHeight="1">
      <c r="A70" s="23" t="s">
        <v>144</v>
      </c>
      <c r="B70" s="186">
        <v>346</v>
      </c>
      <c r="C70" s="397">
        <v>9500</v>
      </c>
      <c r="D70" s="71">
        <v>820</v>
      </c>
      <c r="E70" s="405">
        <v>439</v>
      </c>
      <c r="F70" s="405">
        <v>4682</v>
      </c>
      <c r="G70" s="85">
        <f>5548+6126</f>
        <v>11674</v>
      </c>
      <c r="H70" s="46">
        <v>3</v>
      </c>
      <c r="I70" s="85">
        <f>393+350+124</f>
        <v>867</v>
      </c>
    </row>
    <row r="71" spans="1:9" ht="20.100000000000001" customHeight="1">
      <c r="A71" s="23" t="s">
        <v>146</v>
      </c>
      <c r="B71" s="186">
        <v>345</v>
      </c>
      <c r="C71" s="397">
        <v>11738</v>
      </c>
      <c r="D71" s="71">
        <v>244</v>
      </c>
      <c r="E71" s="405">
        <v>315</v>
      </c>
      <c r="F71" s="405">
        <v>3728</v>
      </c>
      <c r="G71" s="85">
        <f>6443+5109</f>
        <v>11552</v>
      </c>
      <c r="H71" s="46">
        <v>4</v>
      </c>
      <c r="I71" s="85">
        <f>333+274+421+441</f>
        <v>1469</v>
      </c>
    </row>
    <row r="72" spans="1:9" ht="20.100000000000001" customHeight="1">
      <c r="A72" s="23" t="s">
        <v>150</v>
      </c>
      <c r="B72" s="186">
        <v>345</v>
      </c>
      <c r="C72" s="397">
        <v>13294</v>
      </c>
      <c r="D72" s="71">
        <v>107</v>
      </c>
      <c r="E72" s="405">
        <v>393</v>
      </c>
      <c r="F72" s="405">
        <v>3893</v>
      </c>
      <c r="G72" s="85">
        <f>6373+6758</f>
        <v>13131</v>
      </c>
      <c r="H72" s="46">
        <v>5</v>
      </c>
      <c r="I72" s="85">
        <f>281+188+432+180+323</f>
        <v>1404</v>
      </c>
    </row>
    <row r="73" spans="1:9" ht="20.100000000000001" customHeight="1">
      <c r="A73" s="23" t="s">
        <v>155</v>
      </c>
      <c r="B73" s="186">
        <v>345</v>
      </c>
      <c r="C73" s="397">
        <v>11588</v>
      </c>
      <c r="D73" s="71">
        <v>1360</v>
      </c>
      <c r="E73" s="411" t="s">
        <v>145</v>
      </c>
      <c r="F73" s="405">
        <v>3082</v>
      </c>
      <c r="G73" s="85">
        <f>4621+4967</f>
        <v>9588</v>
      </c>
      <c r="H73" s="46">
        <v>5</v>
      </c>
      <c r="I73" s="85">
        <f>259+299+240+230+418</f>
        <v>1446</v>
      </c>
    </row>
    <row r="74" spans="1:9" ht="20.100000000000001" customHeight="1">
      <c r="A74" s="23" t="s">
        <v>159</v>
      </c>
      <c r="B74" s="186">
        <v>342</v>
      </c>
      <c r="C74" s="397">
        <v>13347</v>
      </c>
      <c r="D74" s="71">
        <v>645</v>
      </c>
      <c r="E74" s="411" t="s">
        <v>145</v>
      </c>
      <c r="F74" s="405">
        <v>4707</v>
      </c>
      <c r="G74" s="85">
        <f>7866+6760</f>
        <v>14626</v>
      </c>
      <c r="H74" s="46">
        <v>5</v>
      </c>
      <c r="I74" s="85">
        <f>198+425+389+235+448</f>
        <v>1695</v>
      </c>
    </row>
    <row r="75" spans="1:9" ht="20.100000000000001" customHeight="1">
      <c r="A75" s="23" t="s">
        <v>34</v>
      </c>
      <c r="B75" s="186">
        <v>334</v>
      </c>
      <c r="C75" s="397">
        <v>9045</v>
      </c>
      <c r="D75" s="71">
        <v>709</v>
      </c>
      <c r="E75" s="411" t="s">
        <v>145</v>
      </c>
      <c r="F75" s="405">
        <v>3791</v>
      </c>
      <c r="G75" s="85">
        <f>7876+6370</f>
        <v>14246</v>
      </c>
      <c r="H75" s="46">
        <v>4</v>
      </c>
      <c r="I75" s="85">
        <f>211+449+241+221</f>
        <v>1122</v>
      </c>
    </row>
    <row r="76" spans="1:9" ht="20.100000000000001" customHeight="1">
      <c r="A76" s="23" t="s">
        <v>161</v>
      </c>
      <c r="B76" s="186">
        <v>277</v>
      </c>
      <c r="C76" s="397">
        <v>3370</v>
      </c>
      <c r="D76" s="71">
        <v>45</v>
      </c>
      <c r="E76" s="411" t="s">
        <v>145</v>
      </c>
      <c r="F76" s="405">
        <v>1226</v>
      </c>
      <c r="G76" s="85">
        <v>8310</v>
      </c>
      <c r="H76" s="46">
        <v>4</v>
      </c>
      <c r="I76" s="85">
        <f>300+495+131+433</f>
        <v>1359</v>
      </c>
    </row>
    <row r="77" spans="1:9" ht="20.100000000000001" customHeight="1">
      <c r="A77" s="24" t="s">
        <v>82</v>
      </c>
      <c r="B77" s="187">
        <v>343</v>
      </c>
      <c r="C77" s="398">
        <v>6285</v>
      </c>
      <c r="D77" s="142">
        <v>0</v>
      </c>
      <c r="E77" s="411" t="s">
        <v>145</v>
      </c>
      <c r="F77" s="406">
        <v>850</v>
      </c>
      <c r="G77" s="86">
        <v>6621</v>
      </c>
      <c r="H77" s="55">
        <v>3</v>
      </c>
      <c r="I77" s="86">
        <v>757</v>
      </c>
    </row>
    <row r="78" spans="1:9" ht="20.100000000000001" customHeight="1">
      <c r="A78" s="24" t="s">
        <v>728</v>
      </c>
      <c r="B78" s="187">
        <v>342</v>
      </c>
      <c r="C78" s="398">
        <v>7250</v>
      </c>
      <c r="D78" s="142">
        <v>0</v>
      </c>
      <c r="E78" s="411" t="s">
        <v>145</v>
      </c>
      <c r="F78" s="406">
        <v>1656</v>
      </c>
      <c r="G78" s="86">
        <v>7236</v>
      </c>
      <c r="H78" s="55">
        <v>4</v>
      </c>
      <c r="I78" s="86">
        <v>806</v>
      </c>
    </row>
    <row r="79" spans="1:9" ht="20.100000000000001" customHeight="1">
      <c r="A79" s="462" t="s">
        <v>727</v>
      </c>
      <c r="B79" s="186">
        <v>345</v>
      </c>
      <c r="C79" s="397">
        <v>7740</v>
      </c>
      <c r="D79" s="460">
        <v>20</v>
      </c>
      <c r="E79" s="411" t="s">
        <v>145</v>
      </c>
      <c r="F79" s="405">
        <v>2380</v>
      </c>
      <c r="G79" s="85">
        <v>6939</v>
      </c>
      <c r="H79" s="46">
        <v>3</v>
      </c>
      <c r="I79" s="85">
        <v>955</v>
      </c>
    </row>
    <row r="80" spans="1:9" s="2" customFormat="1" ht="20.100000000000001" customHeight="1" thickBot="1">
      <c r="A80" s="463" t="s">
        <v>732</v>
      </c>
      <c r="B80" s="82">
        <v>339</v>
      </c>
      <c r="C80" s="489">
        <v>8455</v>
      </c>
      <c r="D80" s="140">
        <v>45</v>
      </c>
      <c r="E80" s="490" t="s">
        <v>145</v>
      </c>
      <c r="F80" s="487">
        <v>2915</v>
      </c>
      <c r="G80" s="179">
        <v>10255</v>
      </c>
      <c r="H80" s="114">
        <v>4</v>
      </c>
      <c r="I80" s="179">
        <v>1160</v>
      </c>
    </row>
    <row r="81" spans="1:9" ht="20.100000000000001" customHeight="1">
      <c r="A81" s="196"/>
      <c r="I81" s="119" t="s">
        <v>260</v>
      </c>
    </row>
    <row r="83" spans="1:9" ht="20.100000000000001" customHeight="1">
      <c r="A83" s="1" t="s">
        <v>292</v>
      </c>
    </row>
    <row r="84" spans="1:9" ht="20.100000000000001" customHeight="1">
      <c r="A84" s="391"/>
      <c r="B84" s="197" t="s">
        <v>239</v>
      </c>
      <c r="C84" s="5" t="s">
        <v>111</v>
      </c>
      <c r="D84" s="5" t="s">
        <v>240</v>
      </c>
      <c r="E84" s="12" t="s">
        <v>243</v>
      </c>
    </row>
    <row r="85" spans="1:9" ht="20.100000000000001" customHeight="1">
      <c r="A85" s="26" t="s">
        <v>146</v>
      </c>
      <c r="B85" s="45">
        <v>282</v>
      </c>
      <c r="C85" s="70">
        <v>24793</v>
      </c>
      <c r="D85" s="70">
        <v>89908</v>
      </c>
      <c r="E85" s="84">
        <v>129536</v>
      </c>
    </row>
    <row r="86" spans="1:9" ht="20.100000000000001" customHeight="1">
      <c r="A86" s="19" t="s">
        <v>150</v>
      </c>
      <c r="B86" s="46">
        <v>280</v>
      </c>
      <c r="C86" s="71">
        <v>24362</v>
      </c>
      <c r="D86" s="71">
        <v>90777</v>
      </c>
      <c r="E86" s="85">
        <v>132574</v>
      </c>
    </row>
    <row r="87" spans="1:9" ht="20.100000000000001" customHeight="1">
      <c r="A87" s="19" t="s">
        <v>155</v>
      </c>
      <c r="B87" s="46">
        <v>268</v>
      </c>
      <c r="C87" s="71">
        <v>23119</v>
      </c>
      <c r="D87" s="71">
        <v>88258</v>
      </c>
      <c r="E87" s="85">
        <v>131617</v>
      </c>
    </row>
    <row r="88" spans="1:9" ht="20.100000000000001" customHeight="1">
      <c r="A88" s="19" t="s">
        <v>159</v>
      </c>
      <c r="B88" s="46">
        <v>284</v>
      </c>
      <c r="C88" s="71">
        <v>24529</v>
      </c>
      <c r="D88" s="71">
        <v>94847</v>
      </c>
      <c r="E88" s="85">
        <v>135233</v>
      </c>
    </row>
    <row r="89" spans="1:9" ht="20.100000000000001" customHeight="1">
      <c r="A89" s="19" t="s">
        <v>34</v>
      </c>
      <c r="B89" s="46">
        <v>271</v>
      </c>
      <c r="C89" s="71">
        <v>23748</v>
      </c>
      <c r="D89" s="71">
        <v>90634</v>
      </c>
      <c r="E89" s="85">
        <v>140317</v>
      </c>
    </row>
    <row r="90" spans="1:9" ht="20.100000000000001" customHeight="1">
      <c r="A90" s="19" t="s">
        <v>161</v>
      </c>
      <c r="B90" s="46">
        <v>244</v>
      </c>
      <c r="C90" s="71">
        <v>19696</v>
      </c>
      <c r="D90" s="71">
        <v>79457</v>
      </c>
      <c r="E90" s="85">
        <v>146220</v>
      </c>
    </row>
    <row r="91" spans="1:9" ht="20.100000000000001" customHeight="1">
      <c r="A91" s="30" t="s">
        <v>82</v>
      </c>
      <c r="B91" s="55">
        <v>274</v>
      </c>
      <c r="C91" s="142">
        <v>20821</v>
      </c>
      <c r="D91" s="142">
        <v>83858</v>
      </c>
      <c r="E91" s="86">
        <v>146437</v>
      </c>
    </row>
    <row r="92" spans="1:9" ht="20.100000000000001" customHeight="1">
      <c r="A92" s="30" t="s">
        <v>728</v>
      </c>
      <c r="B92" s="55">
        <v>274</v>
      </c>
      <c r="C92" s="142">
        <v>19627</v>
      </c>
      <c r="D92" s="142">
        <v>80632</v>
      </c>
      <c r="E92" s="86">
        <v>147364</v>
      </c>
    </row>
    <row r="93" spans="1:9" ht="20.100000000000001" customHeight="1">
      <c r="A93" s="454" t="s">
        <v>727</v>
      </c>
      <c r="B93" s="46">
        <v>276</v>
      </c>
      <c r="C93" s="460">
        <v>19353</v>
      </c>
      <c r="D93" s="460">
        <v>78947</v>
      </c>
      <c r="E93" s="85">
        <v>151311</v>
      </c>
    </row>
    <row r="94" spans="1:9" s="2" customFormat="1" ht="20.100000000000001" customHeight="1" thickBot="1">
      <c r="A94" s="20" t="s">
        <v>732</v>
      </c>
      <c r="B94" s="114">
        <v>274</v>
      </c>
      <c r="C94" s="140">
        <v>19638</v>
      </c>
      <c r="D94" s="140">
        <v>78870</v>
      </c>
      <c r="E94" s="179">
        <v>152360</v>
      </c>
    </row>
    <row r="95" spans="1:9" ht="20.100000000000001" customHeight="1">
      <c r="E95" s="119" t="s">
        <v>245</v>
      </c>
    </row>
    <row r="97" spans="1:12" ht="20.100000000000001" customHeight="1">
      <c r="A97" s="1" t="s">
        <v>294</v>
      </c>
    </row>
    <row r="98" spans="1:12" ht="20.100000000000001" customHeight="1">
      <c r="A98" s="573"/>
      <c r="B98" s="631" t="s">
        <v>239</v>
      </c>
      <c r="C98" s="592" t="s">
        <v>249</v>
      </c>
      <c r="D98" s="593"/>
      <c r="E98" s="562" t="s">
        <v>173</v>
      </c>
      <c r="F98" s="566"/>
      <c r="G98" s="566"/>
      <c r="H98" s="567"/>
      <c r="I98" s="574" t="s">
        <v>251</v>
      </c>
    </row>
    <row r="99" spans="1:12" ht="20.100000000000001" customHeight="1">
      <c r="A99" s="703"/>
      <c r="B99" s="632"/>
      <c r="C99" s="705" t="s">
        <v>211</v>
      </c>
      <c r="D99" s="707" t="s">
        <v>254</v>
      </c>
      <c r="E99" s="638" t="s">
        <v>211</v>
      </c>
      <c r="F99" s="639"/>
      <c r="G99" s="639"/>
      <c r="H99" s="633" t="s">
        <v>255</v>
      </c>
      <c r="I99" s="704"/>
    </row>
    <row r="100" spans="1:12" ht="20.100000000000001" customHeight="1">
      <c r="A100" s="673"/>
      <c r="B100" s="587"/>
      <c r="C100" s="706"/>
      <c r="D100" s="708"/>
      <c r="E100" s="54" t="s">
        <v>24</v>
      </c>
      <c r="F100" s="141" t="s">
        <v>153</v>
      </c>
      <c r="G100" s="141" t="s">
        <v>257</v>
      </c>
      <c r="H100" s="572"/>
      <c r="I100" s="671"/>
    </row>
    <row r="101" spans="1:12" ht="20.100000000000001" customHeight="1">
      <c r="A101" s="23" t="s">
        <v>155</v>
      </c>
      <c r="B101" s="186">
        <v>252</v>
      </c>
      <c r="C101" s="218">
        <v>5800</v>
      </c>
      <c r="D101" s="405">
        <v>2089</v>
      </c>
      <c r="E101" s="46">
        <v>274</v>
      </c>
      <c r="F101" s="71">
        <v>291</v>
      </c>
      <c r="G101" s="71">
        <v>65</v>
      </c>
      <c r="H101" s="85">
        <v>3084</v>
      </c>
      <c r="I101" s="416">
        <v>279</v>
      </c>
    </row>
    <row r="102" spans="1:12" ht="20.100000000000001" customHeight="1">
      <c r="A102" s="23" t="s">
        <v>159</v>
      </c>
      <c r="B102" s="186">
        <v>307</v>
      </c>
      <c r="C102" s="218">
        <v>6292</v>
      </c>
      <c r="D102" s="405">
        <v>1788</v>
      </c>
      <c r="E102" s="46">
        <v>341</v>
      </c>
      <c r="F102" s="71">
        <v>281</v>
      </c>
      <c r="G102" s="71">
        <v>129</v>
      </c>
      <c r="H102" s="85">
        <v>3885</v>
      </c>
      <c r="I102" s="416">
        <v>284</v>
      </c>
    </row>
    <row r="103" spans="1:12" ht="20.100000000000001" customHeight="1">
      <c r="A103" s="23" t="s">
        <v>34</v>
      </c>
      <c r="B103" s="186">
        <v>307</v>
      </c>
      <c r="C103" s="218">
        <v>5822</v>
      </c>
      <c r="D103" s="405">
        <v>1874</v>
      </c>
      <c r="E103" s="46">
        <v>354</v>
      </c>
      <c r="F103" s="71">
        <v>284</v>
      </c>
      <c r="G103" s="71">
        <v>211</v>
      </c>
      <c r="H103" s="85">
        <v>3822</v>
      </c>
      <c r="I103" s="416">
        <v>286</v>
      </c>
    </row>
    <row r="104" spans="1:12" ht="20.100000000000001" customHeight="1">
      <c r="A104" s="23" t="s">
        <v>161</v>
      </c>
      <c r="B104" s="186">
        <v>299</v>
      </c>
      <c r="C104" s="218">
        <v>5731</v>
      </c>
      <c r="D104" s="405">
        <v>1375</v>
      </c>
      <c r="E104" s="46">
        <v>277</v>
      </c>
      <c r="F104" s="71">
        <v>193</v>
      </c>
      <c r="G104" s="71">
        <v>158</v>
      </c>
      <c r="H104" s="85">
        <v>3526</v>
      </c>
      <c r="I104" s="416">
        <v>233</v>
      </c>
    </row>
    <row r="105" spans="1:12" ht="20.100000000000001" customHeight="1">
      <c r="A105" s="24" t="s">
        <v>82</v>
      </c>
      <c r="B105" s="187">
        <v>299</v>
      </c>
      <c r="C105" s="282">
        <v>5231</v>
      </c>
      <c r="D105" s="406">
        <v>1004</v>
      </c>
      <c r="E105" s="55">
        <v>260</v>
      </c>
      <c r="F105" s="142">
        <v>234</v>
      </c>
      <c r="G105" s="142">
        <v>145</v>
      </c>
      <c r="H105" s="86">
        <v>3426</v>
      </c>
      <c r="I105" s="417">
        <v>176</v>
      </c>
    </row>
    <row r="106" spans="1:12" ht="20.100000000000001" customHeight="1">
      <c r="A106" s="24" t="s">
        <v>729</v>
      </c>
      <c r="B106" s="187">
        <v>307</v>
      </c>
      <c r="C106" s="282">
        <v>5244</v>
      </c>
      <c r="D106" s="406">
        <v>1021</v>
      </c>
      <c r="E106" s="55">
        <v>275</v>
      </c>
      <c r="F106" s="142">
        <v>242</v>
      </c>
      <c r="G106" s="142">
        <v>130</v>
      </c>
      <c r="H106" s="86">
        <v>3744</v>
      </c>
      <c r="I106" s="417">
        <v>142</v>
      </c>
    </row>
    <row r="107" spans="1:12" ht="20.100000000000001" customHeight="1">
      <c r="A107" s="462" t="s">
        <v>727</v>
      </c>
      <c r="B107" s="186">
        <v>307</v>
      </c>
      <c r="C107" s="459">
        <v>5419</v>
      </c>
      <c r="D107" s="405">
        <v>718</v>
      </c>
      <c r="E107" s="46">
        <v>275</v>
      </c>
      <c r="F107" s="460">
        <v>251</v>
      </c>
      <c r="G107" s="460">
        <v>112</v>
      </c>
      <c r="H107" s="85">
        <v>3696</v>
      </c>
      <c r="I107" s="416">
        <v>91</v>
      </c>
    </row>
    <row r="108" spans="1:12" s="2" customFormat="1" ht="20.100000000000001" customHeight="1" thickBot="1">
      <c r="A108" s="463" t="s">
        <v>732</v>
      </c>
      <c r="B108" s="82">
        <v>307</v>
      </c>
      <c r="C108" s="474">
        <v>6710</v>
      </c>
      <c r="D108" s="487">
        <v>785</v>
      </c>
      <c r="E108" s="114">
        <v>199</v>
      </c>
      <c r="F108" s="140">
        <v>303</v>
      </c>
      <c r="G108" s="140">
        <v>118</v>
      </c>
      <c r="H108" s="179">
        <v>3314</v>
      </c>
      <c r="I108" s="488">
        <v>68</v>
      </c>
    </row>
    <row r="109" spans="1:12" ht="20.100000000000001" customHeight="1">
      <c r="I109" s="119" t="s">
        <v>260</v>
      </c>
    </row>
    <row r="111" spans="1:12" ht="20.100000000000001" customHeight="1">
      <c r="A111" s="1" t="s">
        <v>127</v>
      </c>
    </row>
    <row r="112" spans="1:12" ht="20.100000000000001" customHeight="1">
      <c r="A112" s="586"/>
      <c r="B112" s="631" t="s">
        <v>239</v>
      </c>
      <c r="C112" s="701" t="s">
        <v>262</v>
      </c>
      <c r="D112" s="628"/>
      <c r="E112" s="628"/>
      <c r="F112" s="628"/>
      <c r="G112" s="628"/>
      <c r="H112" s="702"/>
      <c r="I112" s="573" t="s">
        <v>264</v>
      </c>
      <c r="J112" s="576"/>
      <c r="K112" s="624" t="s">
        <v>276</v>
      </c>
      <c r="L112" s="702" t="s">
        <v>193</v>
      </c>
    </row>
    <row r="113" spans="1:12" ht="20.100000000000001" customHeight="1">
      <c r="A113" s="632"/>
      <c r="B113" s="709"/>
      <c r="C113" s="638" t="s">
        <v>265</v>
      </c>
      <c r="D113" s="639"/>
      <c r="E113" s="707" t="s">
        <v>268</v>
      </c>
      <c r="F113" s="715"/>
      <c r="G113" s="658" t="s">
        <v>269</v>
      </c>
      <c r="H113" s="659"/>
      <c r="I113" s="711" t="s">
        <v>172</v>
      </c>
      <c r="J113" s="713" t="s">
        <v>270</v>
      </c>
      <c r="K113" s="625"/>
      <c r="L113" s="704"/>
    </row>
    <row r="114" spans="1:12" ht="20.100000000000001" customHeight="1">
      <c r="A114" s="587"/>
      <c r="B114" s="710"/>
      <c r="C114" s="44" t="s">
        <v>271</v>
      </c>
      <c r="D114" s="69" t="s">
        <v>273</v>
      </c>
      <c r="E114" s="141" t="s">
        <v>271</v>
      </c>
      <c r="F114" s="141" t="s">
        <v>273</v>
      </c>
      <c r="G114" s="404" t="s">
        <v>271</v>
      </c>
      <c r="H114" s="83" t="s">
        <v>273</v>
      </c>
      <c r="I114" s="712"/>
      <c r="J114" s="714"/>
      <c r="K114" s="626"/>
      <c r="L114" s="671"/>
    </row>
    <row r="115" spans="1:12" ht="20.100000000000001" customHeight="1">
      <c r="A115" s="19" t="s">
        <v>138</v>
      </c>
      <c r="B115" s="117">
        <v>305</v>
      </c>
      <c r="C115" s="400">
        <v>40</v>
      </c>
      <c r="D115" s="407">
        <v>1884</v>
      </c>
      <c r="E115" s="412" t="s">
        <v>145</v>
      </c>
      <c r="F115" s="412" t="s">
        <v>145</v>
      </c>
      <c r="G115" s="59">
        <v>4</v>
      </c>
      <c r="H115" s="92">
        <v>116</v>
      </c>
      <c r="I115" s="400">
        <v>5</v>
      </c>
      <c r="J115" s="59">
        <v>557</v>
      </c>
      <c r="K115" s="419">
        <v>321</v>
      </c>
      <c r="L115" s="420">
        <v>873</v>
      </c>
    </row>
    <row r="116" spans="1:12" ht="20.100000000000001" customHeight="1">
      <c r="A116" s="19" t="s">
        <v>142</v>
      </c>
      <c r="B116" s="117">
        <v>298</v>
      </c>
      <c r="C116" s="400">
        <v>32</v>
      </c>
      <c r="D116" s="407">
        <v>1364</v>
      </c>
      <c r="E116" s="412" t="s">
        <v>145</v>
      </c>
      <c r="F116" s="412" t="s">
        <v>145</v>
      </c>
      <c r="G116" s="59">
        <v>2</v>
      </c>
      <c r="H116" s="92">
        <v>315</v>
      </c>
      <c r="I116" s="400">
        <v>5</v>
      </c>
      <c r="J116" s="59">
        <v>786</v>
      </c>
      <c r="K116" s="117">
        <v>112</v>
      </c>
      <c r="L116" s="421">
        <v>1095</v>
      </c>
    </row>
    <row r="117" spans="1:12" ht="20.100000000000001" customHeight="1">
      <c r="A117" s="19" t="s">
        <v>144</v>
      </c>
      <c r="B117" s="117">
        <v>304</v>
      </c>
      <c r="C117" s="400">
        <v>34</v>
      </c>
      <c r="D117" s="407">
        <v>1565</v>
      </c>
      <c r="E117" s="412" t="s">
        <v>145</v>
      </c>
      <c r="F117" s="412" t="s">
        <v>145</v>
      </c>
      <c r="G117" s="59">
        <v>2</v>
      </c>
      <c r="H117" s="92">
        <v>67</v>
      </c>
      <c r="I117" s="400">
        <v>4</v>
      </c>
      <c r="J117" s="59">
        <v>266</v>
      </c>
      <c r="K117" s="117">
        <v>135</v>
      </c>
      <c r="L117" s="421">
        <v>910</v>
      </c>
    </row>
    <row r="118" spans="1:12" ht="20.100000000000001" customHeight="1">
      <c r="A118" s="19" t="s">
        <v>146</v>
      </c>
      <c r="B118" s="117">
        <v>270</v>
      </c>
      <c r="C118" s="400">
        <v>43</v>
      </c>
      <c r="D118" s="407">
        <v>1592</v>
      </c>
      <c r="E118" s="412" t="s">
        <v>145</v>
      </c>
      <c r="F118" s="412" t="s">
        <v>145</v>
      </c>
      <c r="G118" s="59">
        <v>1</v>
      </c>
      <c r="H118" s="92">
        <v>7</v>
      </c>
      <c r="I118" s="400">
        <v>3</v>
      </c>
      <c r="J118" s="59">
        <v>216</v>
      </c>
      <c r="K118" s="117">
        <v>169</v>
      </c>
      <c r="L118" s="421">
        <v>1108</v>
      </c>
    </row>
    <row r="119" spans="1:12" ht="20.100000000000001" customHeight="1">
      <c r="A119" s="19" t="s">
        <v>150</v>
      </c>
      <c r="B119" s="117">
        <v>272</v>
      </c>
      <c r="C119" s="400">
        <v>42</v>
      </c>
      <c r="D119" s="408">
        <v>2235</v>
      </c>
      <c r="E119" s="412" t="s">
        <v>145</v>
      </c>
      <c r="F119" s="412" t="s">
        <v>145</v>
      </c>
      <c r="G119" s="59">
        <v>3</v>
      </c>
      <c r="H119" s="92">
        <v>106</v>
      </c>
      <c r="I119" s="400">
        <v>4</v>
      </c>
      <c r="J119" s="59">
        <v>393</v>
      </c>
      <c r="K119" s="117">
        <v>114</v>
      </c>
      <c r="L119" s="421">
        <v>630</v>
      </c>
    </row>
    <row r="120" spans="1:12" ht="20.100000000000001" customHeight="1">
      <c r="A120" s="19" t="s">
        <v>155</v>
      </c>
      <c r="B120" s="117">
        <v>275</v>
      </c>
      <c r="C120" s="400">
        <v>44</v>
      </c>
      <c r="D120" s="408">
        <v>1911</v>
      </c>
      <c r="E120" s="59">
        <v>1</v>
      </c>
      <c r="F120" s="59">
        <v>50</v>
      </c>
      <c r="G120" s="59">
        <v>5</v>
      </c>
      <c r="H120" s="92">
        <v>97</v>
      </c>
      <c r="I120" s="400">
        <v>3</v>
      </c>
      <c r="J120" s="59">
        <v>266</v>
      </c>
      <c r="K120" s="117">
        <v>196</v>
      </c>
      <c r="L120" s="421">
        <v>779</v>
      </c>
    </row>
    <row r="121" spans="1:12" ht="20.100000000000001" customHeight="1">
      <c r="A121" s="19" t="s">
        <v>159</v>
      </c>
      <c r="B121" s="117">
        <v>266</v>
      </c>
      <c r="C121" s="400">
        <v>31</v>
      </c>
      <c r="D121" s="408">
        <v>1581</v>
      </c>
      <c r="E121" s="412" t="s">
        <v>145</v>
      </c>
      <c r="F121" s="412" t="s">
        <v>145</v>
      </c>
      <c r="G121" s="59">
        <v>4</v>
      </c>
      <c r="H121" s="92">
        <v>142</v>
      </c>
      <c r="I121" s="400">
        <v>4</v>
      </c>
      <c r="J121" s="59">
        <v>345</v>
      </c>
      <c r="K121" s="117">
        <v>68</v>
      </c>
      <c r="L121" s="421">
        <v>229</v>
      </c>
    </row>
    <row r="122" spans="1:12" ht="20.100000000000001" customHeight="1">
      <c r="A122" s="19" t="s">
        <v>34</v>
      </c>
      <c r="B122" s="117">
        <v>273</v>
      </c>
      <c r="C122" s="400">
        <v>30</v>
      </c>
      <c r="D122" s="408">
        <v>1164</v>
      </c>
      <c r="E122" s="412" t="s">
        <v>145</v>
      </c>
      <c r="F122" s="412" t="s">
        <v>145</v>
      </c>
      <c r="G122" s="59">
        <v>1</v>
      </c>
      <c r="H122" s="92">
        <v>2</v>
      </c>
      <c r="I122" s="400">
        <v>4</v>
      </c>
      <c r="J122" s="59">
        <v>346</v>
      </c>
      <c r="K122" s="117">
        <v>102</v>
      </c>
      <c r="L122" s="421">
        <v>708</v>
      </c>
    </row>
    <row r="123" spans="1:12" ht="20.100000000000001" customHeight="1">
      <c r="A123" s="19" t="s">
        <v>161</v>
      </c>
      <c r="B123" s="117">
        <v>196</v>
      </c>
      <c r="C123" s="400">
        <v>13</v>
      </c>
      <c r="D123" s="408">
        <v>292</v>
      </c>
      <c r="E123" s="412" t="s">
        <v>145</v>
      </c>
      <c r="F123" s="412" t="s">
        <v>145</v>
      </c>
      <c r="G123" s="412" t="s">
        <v>145</v>
      </c>
      <c r="H123" s="412" t="s">
        <v>145</v>
      </c>
      <c r="I123" s="400">
        <v>1</v>
      </c>
      <c r="J123" s="59">
        <v>69</v>
      </c>
      <c r="K123" s="117">
        <v>43</v>
      </c>
      <c r="L123" s="421">
        <v>630</v>
      </c>
    </row>
    <row r="124" spans="1:12" ht="20.100000000000001" customHeight="1">
      <c r="A124" s="30" t="s">
        <v>82</v>
      </c>
      <c r="B124" s="392">
        <v>242</v>
      </c>
      <c r="C124" s="401">
        <v>22</v>
      </c>
      <c r="D124" s="409">
        <v>462</v>
      </c>
      <c r="E124" s="413" t="s">
        <v>145</v>
      </c>
      <c r="F124" s="413" t="s">
        <v>145</v>
      </c>
      <c r="G124" s="415">
        <v>1</v>
      </c>
      <c r="H124" s="415">
        <v>2</v>
      </c>
      <c r="I124" s="401">
        <v>3</v>
      </c>
      <c r="J124" s="415">
        <v>203</v>
      </c>
      <c r="K124" s="392">
        <v>62</v>
      </c>
      <c r="L124" s="422">
        <v>570</v>
      </c>
    </row>
    <row r="125" spans="1:12" ht="20.100000000000001" customHeight="1">
      <c r="A125" s="30" t="s">
        <v>728</v>
      </c>
      <c r="B125" s="393">
        <v>268</v>
      </c>
      <c r="C125" s="402">
        <v>33</v>
      </c>
      <c r="D125" s="410">
        <v>1029</v>
      </c>
      <c r="E125" s="413" t="s">
        <v>145</v>
      </c>
      <c r="F125" s="413" t="s">
        <v>145</v>
      </c>
      <c r="G125" s="415">
        <v>6</v>
      </c>
      <c r="H125" s="415">
        <v>62</v>
      </c>
      <c r="I125" s="402">
        <v>4</v>
      </c>
      <c r="J125" s="418">
        <v>328</v>
      </c>
      <c r="K125" s="393">
        <v>194</v>
      </c>
      <c r="L125" s="423">
        <v>1053</v>
      </c>
    </row>
    <row r="126" spans="1:12" ht="20.100000000000001" customHeight="1">
      <c r="A126" s="454" t="s">
        <v>727</v>
      </c>
      <c r="B126" s="117">
        <v>264</v>
      </c>
      <c r="C126" s="400">
        <v>28</v>
      </c>
      <c r="D126" s="408">
        <v>1390</v>
      </c>
      <c r="E126" s="412" t="s">
        <v>145</v>
      </c>
      <c r="F126" s="412" t="s">
        <v>145</v>
      </c>
      <c r="G126" s="59">
        <v>5</v>
      </c>
      <c r="H126" s="92">
        <v>158</v>
      </c>
      <c r="I126" s="400">
        <v>4</v>
      </c>
      <c r="J126" s="59">
        <v>328</v>
      </c>
      <c r="K126" s="117">
        <v>108</v>
      </c>
      <c r="L126" s="421">
        <v>676</v>
      </c>
    </row>
    <row r="127" spans="1:12" s="2" customFormat="1" ht="20.100000000000001" customHeight="1" thickBot="1">
      <c r="A127" s="20" t="s">
        <v>732</v>
      </c>
      <c r="B127" s="118">
        <v>232</v>
      </c>
      <c r="C127" s="482">
        <v>26</v>
      </c>
      <c r="D127" s="483">
        <v>1448</v>
      </c>
      <c r="E127" s="484" t="s">
        <v>145</v>
      </c>
      <c r="F127" s="484" t="s">
        <v>145</v>
      </c>
      <c r="G127" s="60">
        <v>6</v>
      </c>
      <c r="H127" s="93">
        <v>20</v>
      </c>
      <c r="I127" s="482">
        <v>3</v>
      </c>
      <c r="J127" s="60">
        <v>269</v>
      </c>
      <c r="K127" s="118">
        <v>91</v>
      </c>
      <c r="L127" s="485">
        <v>826</v>
      </c>
    </row>
    <row r="128" spans="1:12" ht="20.100000000000001" customHeight="1">
      <c r="J128" s="119"/>
      <c r="L128" s="119" t="s">
        <v>260</v>
      </c>
    </row>
    <row r="130" spans="1:7" ht="20.100000000000001" customHeight="1">
      <c r="A130" s="1" t="s">
        <v>296</v>
      </c>
    </row>
    <row r="131" spans="1:7" ht="20.100000000000001" customHeight="1">
      <c r="A131" s="202"/>
      <c r="B131" s="722" t="s">
        <v>284</v>
      </c>
      <c r="C131" s="727" t="s">
        <v>291</v>
      </c>
      <c r="D131" s="642"/>
      <c r="E131" s="642"/>
      <c r="F131" s="642"/>
      <c r="G131" s="643"/>
    </row>
    <row r="132" spans="1:7" ht="20.100000000000001" customHeight="1">
      <c r="A132" s="37"/>
      <c r="B132" s="723"/>
      <c r="C132" s="141" t="s">
        <v>286</v>
      </c>
      <c r="D132" s="141" t="s">
        <v>281</v>
      </c>
      <c r="E132" s="141" t="s">
        <v>287</v>
      </c>
      <c r="F132" s="141" t="s">
        <v>241</v>
      </c>
      <c r="G132" s="83" t="s">
        <v>289</v>
      </c>
    </row>
    <row r="133" spans="1:7" ht="20.100000000000001" customHeight="1">
      <c r="A133" s="28" t="s">
        <v>138</v>
      </c>
      <c r="B133" s="70">
        <v>337</v>
      </c>
      <c r="C133" s="70">
        <v>15958</v>
      </c>
      <c r="D133" s="70">
        <v>2478</v>
      </c>
      <c r="E133" s="70">
        <v>957</v>
      </c>
      <c r="F133" s="70">
        <v>2438</v>
      </c>
      <c r="G133" s="84">
        <v>8007</v>
      </c>
    </row>
    <row r="134" spans="1:7" ht="20.100000000000001" customHeight="1">
      <c r="A134" s="110" t="s">
        <v>142</v>
      </c>
      <c r="B134" s="71">
        <v>340</v>
      </c>
      <c r="C134" s="71">
        <v>18025</v>
      </c>
      <c r="D134" s="71">
        <v>4953</v>
      </c>
      <c r="E134" s="71">
        <v>1922</v>
      </c>
      <c r="F134" s="71">
        <v>2101</v>
      </c>
      <c r="G134" s="85">
        <v>8233</v>
      </c>
    </row>
    <row r="135" spans="1:7" ht="20.100000000000001" customHeight="1">
      <c r="A135" s="110" t="s">
        <v>144</v>
      </c>
      <c r="B135" s="71">
        <v>340</v>
      </c>
      <c r="C135" s="71">
        <v>29552</v>
      </c>
      <c r="D135" s="71">
        <v>3927</v>
      </c>
      <c r="E135" s="71">
        <v>2188</v>
      </c>
      <c r="F135" s="71">
        <v>2741</v>
      </c>
      <c r="G135" s="85">
        <v>10153</v>
      </c>
    </row>
    <row r="136" spans="1:7" ht="20.100000000000001" customHeight="1">
      <c r="A136" s="110" t="s">
        <v>146</v>
      </c>
      <c r="B136" s="71">
        <v>341</v>
      </c>
      <c r="C136" s="71">
        <v>27158</v>
      </c>
      <c r="D136" s="71">
        <v>3503</v>
      </c>
      <c r="E136" s="71">
        <v>1018</v>
      </c>
      <c r="F136" s="71">
        <v>1712</v>
      </c>
      <c r="G136" s="85">
        <v>9601</v>
      </c>
    </row>
    <row r="137" spans="1:7" ht="20.100000000000001" customHeight="1">
      <c r="A137" s="110" t="s">
        <v>150</v>
      </c>
      <c r="B137" s="71">
        <v>339</v>
      </c>
      <c r="C137" s="71">
        <v>21380</v>
      </c>
      <c r="D137" s="71">
        <v>3428</v>
      </c>
      <c r="E137" s="71">
        <v>1430</v>
      </c>
      <c r="F137" s="71">
        <v>1915</v>
      </c>
      <c r="G137" s="85">
        <v>9342</v>
      </c>
    </row>
    <row r="138" spans="1:7" ht="20.100000000000001" customHeight="1">
      <c r="A138" s="110" t="s">
        <v>155</v>
      </c>
      <c r="B138" s="71">
        <v>347</v>
      </c>
      <c r="C138" s="71">
        <v>26363</v>
      </c>
      <c r="D138" s="71">
        <v>3096</v>
      </c>
      <c r="E138" s="71">
        <v>1630</v>
      </c>
      <c r="F138" s="71">
        <v>2170</v>
      </c>
      <c r="G138" s="85">
        <v>8798</v>
      </c>
    </row>
    <row r="139" spans="1:7" ht="20.100000000000001" customHeight="1">
      <c r="A139" s="110" t="s">
        <v>159</v>
      </c>
      <c r="B139" s="71">
        <v>344</v>
      </c>
      <c r="C139" s="71">
        <v>19696</v>
      </c>
      <c r="D139" s="71">
        <v>3448</v>
      </c>
      <c r="E139" s="71">
        <v>1204</v>
      </c>
      <c r="F139" s="71">
        <v>1955</v>
      </c>
      <c r="G139" s="85">
        <v>9915</v>
      </c>
    </row>
    <row r="140" spans="1:7" ht="20.100000000000001" customHeight="1">
      <c r="A140" s="110" t="s">
        <v>34</v>
      </c>
      <c r="B140" s="71">
        <v>341</v>
      </c>
      <c r="C140" s="71">
        <v>23724</v>
      </c>
      <c r="D140" s="71">
        <v>3443</v>
      </c>
      <c r="E140" s="71">
        <v>1479</v>
      </c>
      <c r="F140" s="71">
        <v>1499</v>
      </c>
      <c r="G140" s="85">
        <v>10614</v>
      </c>
    </row>
    <row r="141" spans="1:7" ht="20.100000000000001" customHeight="1">
      <c r="A141" s="110" t="s">
        <v>161</v>
      </c>
      <c r="B141" s="71">
        <v>301</v>
      </c>
      <c r="C141" s="71">
        <v>9266</v>
      </c>
      <c r="D141" s="71">
        <v>1733</v>
      </c>
      <c r="E141" s="71">
        <v>551</v>
      </c>
      <c r="F141" s="71">
        <v>978</v>
      </c>
      <c r="G141" s="85">
        <v>6252</v>
      </c>
    </row>
    <row r="142" spans="1:7" ht="20.100000000000001" customHeight="1">
      <c r="A142" s="29" t="s">
        <v>82</v>
      </c>
      <c r="B142" s="142">
        <v>332</v>
      </c>
      <c r="C142" s="142">
        <v>14038</v>
      </c>
      <c r="D142" s="142">
        <v>1131</v>
      </c>
      <c r="E142" s="142">
        <v>801</v>
      </c>
      <c r="F142" s="142">
        <v>1703</v>
      </c>
      <c r="G142" s="86">
        <v>6712</v>
      </c>
    </row>
    <row r="143" spans="1:7" ht="20.100000000000001" customHeight="1">
      <c r="A143" s="29" t="s">
        <v>725</v>
      </c>
      <c r="B143" s="510">
        <v>349</v>
      </c>
      <c r="C143" s="510">
        <v>18149</v>
      </c>
      <c r="D143" s="510">
        <v>1441</v>
      </c>
      <c r="E143" s="510">
        <v>1041</v>
      </c>
      <c r="F143" s="510">
        <v>2736</v>
      </c>
      <c r="G143" s="511">
        <v>7908</v>
      </c>
    </row>
    <row r="144" spans="1:7" ht="20.100000000000001" customHeight="1">
      <c r="A144" s="453" t="s">
        <v>727</v>
      </c>
      <c r="B144" s="512">
        <v>349</v>
      </c>
      <c r="C144" s="512">
        <v>19642</v>
      </c>
      <c r="D144" s="512">
        <v>1966</v>
      </c>
      <c r="E144" s="512">
        <v>1687</v>
      </c>
      <c r="F144" s="512">
        <v>2978</v>
      </c>
      <c r="G144" s="513">
        <v>7411</v>
      </c>
    </row>
    <row r="145" spans="1:7" s="2" customFormat="1" ht="20.100000000000001" customHeight="1" thickBot="1">
      <c r="A145" s="452" t="s">
        <v>732</v>
      </c>
      <c r="B145" s="514">
        <v>345</v>
      </c>
      <c r="C145" s="514">
        <v>19941</v>
      </c>
      <c r="D145" s="514">
        <v>2295</v>
      </c>
      <c r="E145" s="514">
        <v>300</v>
      </c>
      <c r="F145" s="514">
        <v>3206</v>
      </c>
      <c r="G145" s="515">
        <v>8595</v>
      </c>
    </row>
    <row r="146" spans="1:7" ht="20.100000000000001" customHeight="1">
      <c r="G146" s="119" t="s">
        <v>260</v>
      </c>
    </row>
    <row r="147" spans="1:7" ht="20.100000000000001" customHeight="1">
      <c r="G147" s="119"/>
    </row>
    <row r="148" spans="1:7" ht="20.100000000000001" customHeight="1">
      <c r="A148" s="1" t="s">
        <v>720</v>
      </c>
    </row>
    <row r="149" spans="1:7" ht="16.5" customHeight="1">
      <c r="A149" s="586"/>
      <c r="B149" s="724" t="s">
        <v>250</v>
      </c>
      <c r="C149" s="573" t="s">
        <v>658</v>
      </c>
      <c r="D149" s="576"/>
      <c r="E149" s="576"/>
      <c r="F149" s="701" t="s">
        <v>530</v>
      </c>
      <c r="G149" s="702"/>
    </row>
    <row r="150" spans="1:7" ht="19.5" customHeight="1">
      <c r="A150" s="632"/>
      <c r="B150" s="635"/>
      <c r="C150" s="718" t="s">
        <v>721</v>
      </c>
      <c r="D150" s="725" t="s">
        <v>196</v>
      </c>
      <c r="E150" s="716" t="s">
        <v>62</v>
      </c>
      <c r="F150" s="718" t="s">
        <v>440</v>
      </c>
      <c r="G150" s="720" t="s">
        <v>722</v>
      </c>
    </row>
    <row r="151" spans="1:7" ht="19.5" customHeight="1">
      <c r="A151" s="587"/>
      <c r="B151" s="665"/>
      <c r="C151" s="719"/>
      <c r="D151" s="726"/>
      <c r="E151" s="717"/>
      <c r="F151" s="719"/>
      <c r="G151" s="721"/>
    </row>
    <row r="152" spans="1:7" ht="20.100000000000001" customHeight="1">
      <c r="A152" s="23" t="s">
        <v>138</v>
      </c>
      <c r="B152" s="39">
        <v>58884</v>
      </c>
      <c r="C152" s="39">
        <v>4408</v>
      </c>
      <c r="D152" s="64">
        <v>8853</v>
      </c>
      <c r="E152" s="121">
        <f t="shared" ref="E152:E161" si="0">C152+D152</f>
        <v>13261</v>
      </c>
      <c r="F152" s="39">
        <v>13</v>
      </c>
      <c r="G152" s="122">
        <v>699</v>
      </c>
    </row>
    <row r="153" spans="1:7" ht="20.100000000000001" customHeight="1">
      <c r="A153" s="23" t="s">
        <v>142</v>
      </c>
      <c r="B153" s="39">
        <v>58767</v>
      </c>
      <c r="C153" s="39">
        <v>4070</v>
      </c>
      <c r="D153" s="64">
        <v>8100</v>
      </c>
      <c r="E153" s="121">
        <f t="shared" si="0"/>
        <v>12170</v>
      </c>
      <c r="F153" s="39">
        <v>12</v>
      </c>
      <c r="G153" s="122">
        <v>571</v>
      </c>
    </row>
    <row r="154" spans="1:7" ht="20.100000000000001" customHeight="1">
      <c r="A154" s="23" t="s">
        <v>144</v>
      </c>
      <c r="B154" s="39">
        <v>62574</v>
      </c>
      <c r="C154" s="39">
        <v>3920</v>
      </c>
      <c r="D154" s="64">
        <v>7334</v>
      </c>
      <c r="E154" s="121">
        <f t="shared" si="0"/>
        <v>11254</v>
      </c>
      <c r="F154" s="39">
        <v>13</v>
      </c>
      <c r="G154" s="122">
        <v>562</v>
      </c>
    </row>
    <row r="155" spans="1:7" ht="20.100000000000001" customHeight="1">
      <c r="A155" s="23" t="s">
        <v>146</v>
      </c>
      <c r="B155" s="39">
        <v>59217</v>
      </c>
      <c r="C155" s="39">
        <v>4253</v>
      </c>
      <c r="D155" s="64">
        <v>7538</v>
      </c>
      <c r="E155" s="121">
        <f t="shared" si="0"/>
        <v>11791</v>
      </c>
      <c r="F155" s="39">
        <v>13</v>
      </c>
      <c r="G155" s="122">
        <v>653</v>
      </c>
    </row>
    <row r="156" spans="1:7" ht="20.100000000000001" customHeight="1">
      <c r="A156" s="23" t="s">
        <v>150</v>
      </c>
      <c r="B156" s="39">
        <v>64756</v>
      </c>
      <c r="C156" s="39">
        <v>4256</v>
      </c>
      <c r="D156" s="64">
        <v>7314</v>
      </c>
      <c r="E156" s="121">
        <f t="shared" si="0"/>
        <v>11570</v>
      </c>
      <c r="F156" s="39">
        <v>13</v>
      </c>
      <c r="G156" s="122">
        <v>643</v>
      </c>
    </row>
    <row r="157" spans="1:7" ht="20.100000000000001" customHeight="1">
      <c r="A157" s="23" t="s">
        <v>155</v>
      </c>
      <c r="B157" s="39">
        <v>59517</v>
      </c>
      <c r="C157" s="39">
        <v>4303</v>
      </c>
      <c r="D157" s="64">
        <v>7026</v>
      </c>
      <c r="E157" s="121">
        <f t="shared" si="0"/>
        <v>11329</v>
      </c>
      <c r="F157" s="39">
        <v>13</v>
      </c>
      <c r="G157" s="122">
        <v>668</v>
      </c>
    </row>
    <row r="158" spans="1:7" ht="20.100000000000001" customHeight="1">
      <c r="A158" s="23" t="s">
        <v>159</v>
      </c>
      <c r="B158" s="39">
        <v>56252</v>
      </c>
      <c r="C158" s="39">
        <v>4469</v>
      </c>
      <c r="D158" s="64">
        <v>7254</v>
      </c>
      <c r="E158" s="121">
        <f t="shared" si="0"/>
        <v>11723</v>
      </c>
      <c r="F158" s="39">
        <v>11</v>
      </c>
      <c r="G158" s="122">
        <v>515</v>
      </c>
    </row>
    <row r="159" spans="1:7" ht="20.100000000000001" customHeight="1">
      <c r="A159" s="23" t="s">
        <v>34</v>
      </c>
      <c r="B159" s="39">
        <v>51236</v>
      </c>
      <c r="C159" s="39">
        <v>4092</v>
      </c>
      <c r="D159" s="64">
        <v>5960</v>
      </c>
      <c r="E159" s="121">
        <f t="shared" si="0"/>
        <v>10052</v>
      </c>
      <c r="F159" s="39">
        <v>11</v>
      </c>
      <c r="G159" s="122">
        <v>489</v>
      </c>
    </row>
    <row r="160" spans="1:7" ht="20.100000000000001" customHeight="1">
      <c r="A160" s="23" t="s">
        <v>161</v>
      </c>
      <c r="B160" s="39">
        <v>20085</v>
      </c>
      <c r="C160" s="39">
        <v>3174</v>
      </c>
      <c r="D160" s="64">
        <v>1336</v>
      </c>
      <c r="E160" s="121">
        <f t="shared" si="0"/>
        <v>4510</v>
      </c>
      <c r="F160" s="39">
        <v>12</v>
      </c>
      <c r="G160" s="122">
        <v>441</v>
      </c>
    </row>
    <row r="161" spans="1:7" ht="20.100000000000001" customHeight="1">
      <c r="A161" s="23" t="s">
        <v>82</v>
      </c>
      <c r="B161" s="39">
        <v>15235</v>
      </c>
      <c r="C161" s="39">
        <v>2871</v>
      </c>
      <c r="D161" s="64">
        <v>1748</v>
      </c>
      <c r="E161" s="121">
        <f t="shared" si="0"/>
        <v>4619</v>
      </c>
      <c r="F161" s="39">
        <v>13</v>
      </c>
      <c r="G161" s="122">
        <v>615</v>
      </c>
    </row>
    <row r="162" spans="1:7" ht="20.100000000000001" customHeight="1">
      <c r="A162" s="24" t="s">
        <v>165</v>
      </c>
      <c r="B162" s="41">
        <v>20840</v>
      </c>
      <c r="C162" s="41">
        <v>3602</v>
      </c>
      <c r="D162" s="66">
        <v>4065</v>
      </c>
      <c r="E162" s="414">
        <v>7667</v>
      </c>
      <c r="F162" s="41">
        <v>14</v>
      </c>
      <c r="G162" s="124">
        <v>581</v>
      </c>
    </row>
    <row r="163" spans="1:7" ht="16.2">
      <c r="A163" s="462" t="s">
        <v>727</v>
      </c>
      <c r="B163" s="39">
        <v>29594</v>
      </c>
      <c r="C163" s="39">
        <v>4023</v>
      </c>
      <c r="D163" s="64">
        <v>6889</v>
      </c>
      <c r="E163" s="122">
        <v>10912</v>
      </c>
      <c r="F163" s="39">
        <v>17</v>
      </c>
      <c r="G163" s="122">
        <v>924</v>
      </c>
    </row>
    <row r="164" spans="1:7" s="2" customFormat="1" ht="16.8" thickBot="1">
      <c r="A164" s="463" t="s">
        <v>732</v>
      </c>
      <c r="B164" s="447">
        <v>34392</v>
      </c>
      <c r="C164" s="447">
        <v>3999</v>
      </c>
      <c r="D164" s="473">
        <v>8952</v>
      </c>
      <c r="E164" s="449">
        <v>12951</v>
      </c>
      <c r="F164" s="447">
        <v>19</v>
      </c>
      <c r="G164" s="449">
        <v>1399</v>
      </c>
    </row>
    <row r="165" spans="1:7" ht="20.100000000000001" customHeight="1">
      <c r="G165" s="1" t="s">
        <v>723</v>
      </c>
    </row>
    <row r="167" spans="1:7" ht="20.100000000000001" customHeight="1">
      <c r="A167" s="1" t="s">
        <v>313</v>
      </c>
    </row>
    <row r="168" spans="1:7" ht="20.100000000000001" customHeight="1">
      <c r="A168" s="3"/>
      <c r="B168" s="12" t="s">
        <v>92</v>
      </c>
    </row>
    <row r="169" spans="1:7" ht="20.100000000000001" customHeight="1">
      <c r="A169" s="28" t="s">
        <v>138</v>
      </c>
      <c r="B169" s="84">
        <v>1246</v>
      </c>
    </row>
    <row r="170" spans="1:7" ht="20.100000000000001" customHeight="1">
      <c r="A170" s="28" t="s">
        <v>142</v>
      </c>
      <c r="B170" s="85">
        <v>846</v>
      </c>
    </row>
    <row r="171" spans="1:7" ht="20.100000000000001" customHeight="1">
      <c r="A171" s="110" t="s">
        <v>144</v>
      </c>
      <c r="B171" s="85">
        <v>533</v>
      </c>
    </row>
    <row r="172" spans="1:7" ht="20.100000000000001" customHeight="1">
      <c r="A172" s="110" t="s">
        <v>146</v>
      </c>
      <c r="B172" s="85">
        <v>527</v>
      </c>
    </row>
    <row r="173" spans="1:7" ht="20.100000000000001" customHeight="1">
      <c r="A173" s="110" t="s">
        <v>150</v>
      </c>
      <c r="B173" s="85">
        <v>499</v>
      </c>
    </row>
    <row r="174" spans="1:7" ht="20.100000000000001" customHeight="1">
      <c r="A174" s="110" t="s">
        <v>155</v>
      </c>
      <c r="B174" s="85">
        <v>410</v>
      </c>
    </row>
    <row r="175" spans="1:7" ht="20.100000000000001" customHeight="1">
      <c r="A175" s="110" t="s">
        <v>159</v>
      </c>
      <c r="B175" s="85">
        <v>347</v>
      </c>
    </row>
    <row r="176" spans="1:7" ht="20.100000000000001" customHeight="1">
      <c r="A176" s="110" t="s">
        <v>34</v>
      </c>
      <c r="B176" s="85">
        <v>292</v>
      </c>
    </row>
    <row r="177" spans="1:2" ht="20.100000000000001" customHeight="1">
      <c r="A177" s="110" t="s">
        <v>315</v>
      </c>
      <c r="B177" s="85">
        <v>281</v>
      </c>
    </row>
    <row r="178" spans="1:2" ht="20.100000000000001" customHeight="1">
      <c r="A178" s="29" t="s">
        <v>272</v>
      </c>
      <c r="B178" s="86">
        <v>291</v>
      </c>
    </row>
    <row r="179" spans="1:2" ht="20.100000000000001" customHeight="1">
      <c r="A179" s="29" t="s">
        <v>728</v>
      </c>
      <c r="B179" s="86">
        <v>453</v>
      </c>
    </row>
    <row r="180" spans="1:2" ht="20.100000000000001" customHeight="1">
      <c r="A180" s="453" t="s">
        <v>727</v>
      </c>
      <c r="B180" s="85">
        <v>317</v>
      </c>
    </row>
    <row r="181" spans="1:2" s="2" customFormat="1" ht="20.100000000000001" customHeight="1" thickBot="1">
      <c r="A181" s="452" t="s">
        <v>732</v>
      </c>
      <c r="B181" s="179">
        <v>390</v>
      </c>
    </row>
    <row r="182" spans="1:2" ht="20.100000000000001" customHeight="1">
      <c r="B182" s="119" t="s">
        <v>170</v>
      </c>
    </row>
    <row r="184" spans="1:2" ht="20.100000000000001" customHeight="1">
      <c r="A184" s="1" t="s">
        <v>114</v>
      </c>
    </row>
    <row r="185" spans="1:2" ht="20.100000000000001" customHeight="1">
      <c r="A185" s="3"/>
      <c r="B185" s="12" t="s">
        <v>92</v>
      </c>
    </row>
    <row r="186" spans="1:2" ht="20.100000000000001" customHeight="1">
      <c r="A186" s="28" t="s">
        <v>138</v>
      </c>
      <c r="B186" s="84">
        <v>928</v>
      </c>
    </row>
    <row r="187" spans="1:2" ht="20.100000000000001" customHeight="1">
      <c r="A187" s="110" t="s">
        <v>142</v>
      </c>
      <c r="B187" s="85">
        <v>1245</v>
      </c>
    </row>
    <row r="188" spans="1:2" ht="20.100000000000001" customHeight="1">
      <c r="A188" s="110" t="s">
        <v>144</v>
      </c>
      <c r="B188" s="85">
        <v>3568</v>
      </c>
    </row>
    <row r="189" spans="1:2" ht="20.100000000000001" customHeight="1">
      <c r="A189" s="110" t="s">
        <v>146</v>
      </c>
      <c r="B189" s="85">
        <v>1049</v>
      </c>
    </row>
    <row r="190" spans="1:2" ht="20.100000000000001" customHeight="1">
      <c r="A190" s="110" t="s">
        <v>150</v>
      </c>
      <c r="B190" s="85">
        <v>821</v>
      </c>
    </row>
    <row r="191" spans="1:2" ht="20.100000000000001" customHeight="1">
      <c r="A191" s="110" t="s">
        <v>155</v>
      </c>
      <c r="B191" s="85">
        <v>711</v>
      </c>
    </row>
    <row r="192" spans="1:2" ht="20.100000000000001" customHeight="1">
      <c r="A192" s="110" t="s">
        <v>159</v>
      </c>
      <c r="B192" s="85">
        <v>643</v>
      </c>
    </row>
    <row r="193" spans="1:2" ht="20.100000000000001" customHeight="1">
      <c r="A193" s="110" t="s">
        <v>34</v>
      </c>
      <c r="B193" s="85">
        <v>548</v>
      </c>
    </row>
    <row r="194" spans="1:2" ht="20.100000000000001" customHeight="1">
      <c r="A194" s="110" t="s">
        <v>533</v>
      </c>
      <c r="B194" s="85">
        <v>555</v>
      </c>
    </row>
    <row r="195" spans="1:2" ht="20.100000000000001" customHeight="1">
      <c r="A195" s="29" t="s">
        <v>600</v>
      </c>
      <c r="B195" s="86">
        <v>611</v>
      </c>
    </row>
    <row r="196" spans="1:2" ht="20.100000000000001" customHeight="1">
      <c r="A196" s="29" t="s">
        <v>728</v>
      </c>
      <c r="B196" s="86">
        <v>666</v>
      </c>
    </row>
    <row r="197" spans="1:2" ht="20.100000000000001" customHeight="1">
      <c r="A197" s="451" t="s">
        <v>727</v>
      </c>
      <c r="B197" s="86">
        <v>599</v>
      </c>
    </row>
    <row r="198" spans="1:2" s="2" customFormat="1" ht="20.100000000000001" customHeight="1" thickBot="1">
      <c r="A198" s="450" t="s">
        <v>732</v>
      </c>
      <c r="B198" s="87">
        <v>538</v>
      </c>
    </row>
    <row r="199" spans="1:2" ht="20.100000000000001" customHeight="1">
      <c r="B199" s="119" t="s">
        <v>170</v>
      </c>
    </row>
    <row r="201" spans="1:2" ht="20.100000000000001" customHeight="1">
      <c r="A201" s="1" t="s">
        <v>316</v>
      </c>
    </row>
    <row r="202" spans="1:2" ht="20.100000000000001" customHeight="1">
      <c r="A202" s="197"/>
      <c r="B202" s="12" t="s">
        <v>92</v>
      </c>
    </row>
    <row r="203" spans="1:2" ht="20.100000000000001" customHeight="1">
      <c r="A203" s="28" t="s">
        <v>138</v>
      </c>
      <c r="B203" s="394">
        <v>1404</v>
      </c>
    </row>
    <row r="204" spans="1:2" ht="20.100000000000001" customHeight="1">
      <c r="A204" s="110" t="s">
        <v>142</v>
      </c>
      <c r="B204" s="395">
        <v>1484</v>
      </c>
    </row>
    <row r="205" spans="1:2" ht="20.100000000000001" customHeight="1">
      <c r="A205" s="110" t="s">
        <v>144</v>
      </c>
      <c r="B205" s="395">
        <v>1558</v>
      </c>
    </row>
    <row r="206" spans="1:2" ht="20.100000000000001" customHeight="1">
      <c r="A206" s="110" t="s">
        <v>146</v>
      </c>
      <c r="B206" s="395">
        <v>1481</v>
      </c>
    </row>
    <row r="207" spans="1:2" ht="20.100000000000001" customHeight="1">
      <c r="A207" s="110" t="s">
        <v>150</v>
      </c>
      <c r="B207" s="395">
        <v>1433</v>
      </c>
    </row>
    <row r="208" spans="1:2" ht="20.100000000000001" customHeight="1">
      <c r="A208" s="110" t="s">
        <v>155</v>
      </c>
      <c r="B208" s="395">
        <v>1551</v>
      </c>
    </row>
    <row r="209" spans="1:2" ht="20.100000000000001" customHeight="1">
      <c r="A209" s="110" t="s">
        <v>159</v>
      </c>
      <c r="B209" s="395">
        <v>1511</v>
      </c>
    </row>
    <row r="210" spans="1:2" ht="20.100000000000001" customHeight="1">
      <c r="A210" s="110" t="s">
        <v>34</v>
      </c>
      <c r="B210" s="395">
        <v>1613</v>
      </c>
    </row>
    <row r="211" spans="1:2" ht="20.100000000000001" customHeight="1">
      <c r="A211" s="110" t="s">
        <v>315</v>
      </c>
      <c r="B211" s="395">
        <v>868</v>
      </c>
    </row>
    <row r="212" spans="1:2" ht="20.100000000000001" customHeight="1">
      <c r="A212" s="29" t="s">
        <v>272</v>
      </c>
      <c r="B212" s="396">
        <v>1129</v>
      </c>
    </row>
    <row r="213" spans="1:2" ht="20.100000000000001" customHeight="1">
      <c r="A213" s="29" t="s">
        <v>725</v>
      </c>
      <c r="B213" s="396">
        <v>1201</v>
      </c>
    </row>
    <row r="214" spans="1:2" ht="20.100000000000001" customHeight="1">
      <c r="A214" s="453" t="s">
        <v>727</v>
      </c>
      <c r="B214" s="395">
        <v>960</v>
      </c>
    </row>
    <row r="215" spans="1:2" s="2" customFormat="1" ht="20.100000000000001" customHeight="1" thickBot="1">
      <c r="A215" s="452" t="s">
        <v>732</v>
      </c>
      <c r="B215" s="486">
        <v>1656</v>
      </c>
    </row>
    <row r="216" spans="1:2" ht="20.100000000000001" customHeight="1">
      <c r="B216" s="119" t="s">
        <v>170</v>
      </c>
    </row>
    <row r="218" spans="1:2" ht="20.100000000000001" customHeight="1">
      <c r="A218" s="1" t="s">
        <v>317</v>
      </c>
    </row>
    <row r="219" spans="1:2" ht="20.100000000000001" customHeight="1">
      <c r="A219" s="3"/>
      <c r="B219" s="12" t="s">
        <v>92</v>
      </c>
    </row>
    <row r="220" spans="1:2" ht="20.100000000000001" customHeight="1">
      <c r="A220" s="28" t="s">
        <v>138</v>
      </c>
      <c r="B220" s="84">
        <v>4668</v>
      </c>
    </row>
    <row r="221" spans="1:2" ht="20.100000000000001" customHeight="1">
      <c r="A221" s="110" t="s">
        <v>142</v>
      </c>
      <c r="B221" s="85">
        <v>3762</v>
      </c>
    </row>
    <row r="222" spans="1:2" ht="20.100000000000001" customHeight="1">
      <c r="A222" s="110" t="s">
        <v>144</v>
      </c>
      <c r="B222" s="85">
        <v>3722</v>
      </c>
    </row>
    <row r="223" spans="1:2" ht="20.100000000000001" customHeight="1">
      <c r="A223" s="110" t="s">
        <v>146</v>
      </c>
      <c r="B223" s="85">
        <v>4848</v>
      </c>
    </row>
    <row r="224" spans="1:2" ht="20.100000000000001" customHeight="1">
      <c r="A224" s="110" t="s">
        <v>150</v>
      </c>
      <c r="B224" s="85">
        <v>4584</v>
      </c>
    </row>
    <row r="225" spans="1:2" ht="20.100000000000001" customHeight="1">
      <c r="A225" s="110" t="s">
        <v>155</v>
      </c>
      <c r="B225" s="85">
        <v>4394</v>
      </c>
    </row>
    <row r="226" spans="1:2" ht="20.100000000000001" customHeight="1">
      <c r="A226" s="110" t="s">
        <v>159</v>
      </c>
      <c r="B226" s="85">
        <v>3906</v>
      </c>
    </row>
    <row r="227" spans="1:2" ht="20.100000000000001" customHeight="1">
      <c r="A227" s="110" t="s">
        <v>34</v>
      </c>
      <c r="B227" s="85">
        <v>4880</v>
      </c>
    </row>
    <row r="228" spans="1:2" ht="20.100000000000001" customHeight="1">
      <c r="A228" s="110" t="s">
        <v>315</v>
      </c>
      <c r="B228" s="85">
        <v>3956</v>
      </c>
    </row>
    <row r="229" spans="1:2" ht="20.100000000000001" customHeight="1">
      <c r="A229" s="29" t="s">
        <v>272</v>
      </c>
      <c r="B229" s="86">
        <v>3750</v>
      </c>
    </row>
    <row r="230" spans="1:2" ht="20.100000000000001" customHeight="1">
      <c r="A230" s="29" t="s">
        <v>728</v>
      </c>
      <c r="B230" s="86">
        <v>5211</v>
      </c>
    </row>
    <row r="231" spans="1:2" ht="20.100000000000001" customHeight="1">
      <c r="A231" s="453" t="s">
        <v>727</v>
      </c>
      <c r="B231" s="85">
        <v>4875</v>
      </c>
    </row>
    <row r="232" spans="1:2" s="2" customFormat="1" ht="20.100000000000001" customHeight="1" thickBot="1">
      <c r="A232" s="452" t="s">
        <v>732</v>
      </c>
      <c r="B232" s="179">
        <v>5114</v>
      </c>
    </row>
    <row r="233" spans="1:2" ht="20.100000000000001" customHeight="1">
      <c r="B233" s="119" t="s">
        <v>170</v>
      </c>
    </row>
  </sheetData>
  <mergeCells count="52">
    <mergeCell ref="E150:E151"/>
    <mergeCell ref="F150:F151"/>
    <mergeCell ref="G150:G151"/>
    <mergeCell ref="B131:B132"/>
    <mergeCell ref="A149:A151"/>
    <mergeCell ref="B149:B151"/>
    <mergeCell ref="C150:C151"/>
    <mergeCell ref="D150:D151"/>
    <mergeCell ref="C131:G131"/>
    <mergeCell ref="C149:E149"/>
    <mergeCell ref="F149:G149"/>
    <mergeCell ref="L112:L114"/>
    <mergeCell ref="I113:I114"/>
    <mergeCell ref="J113:J114"/>
    <mergeCell ref="I112:J112"/>
    <mergeCell ref="C113:D113"/>
    <mergeCell ref="E113:F113"/>
    <mergeCell ref="G113:H113"/>
    <mergeCell ref="D99:D100"/>
    <mergeCell ref="H99:H100"/>
    <mergeCell ref="A112:A114"/>
    <mergeCell ref="B112:B114"/>
    <mergeCell ref="K112:K114"/>
    <mergeCell ref="A3:A4"/>
    <mergeCell ref="D3:D4"/>
    <mergeCell ref="A14:A15"/>
    <mergeCell ref="B14:B15"/>
    <mergeCell ref="C14:C15"/>
    <mergeCell ref="B3:C3"/>
    <mergeCell ref="F14:F15"/>
    <mergeCell ref="A32:A33"/>
    <mergeCell ref="B32:B33"/>
    <mergeCell ref="C32:C33"/>
    <mergeCell ref="F32:F33"/>
    <mergeCell ref="D14:E14"/>
    <mergeCell ref="D32:E32"/>
    <mergeCell ref="A50:A51"/>
    <mergeCell ref="A66:A67"/>
    <mergeCell ref="B66:B67"/>
    <mergeCell ref="E99:G99"/>
    <mergeCell ref="C112:H112"/>
    <mergeCell ref="G50:H50"/>
    <mergeCell ref="C66:G66"/>
    <mergeCell ref="H66:I66"/>
    <mergeCell ref="C98:D98"/>
    <mergeCell ref="E98:H98"/>
    <mergeCell ref="B50:D50"/>
    <mergeCell ref="E50:F50"/>
    <mergeCell ref="A98:A100"/>
    <mergeCell ref="B98:B100"/>
    <mergeCell ref="I98:I100"/>
    <mergeCell ref="C99:C100"/>
  </mergeCells>
  <phoneticPr fontId="2"/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S65"/>
  <sheetViews>
    <sheetView workbookViewId="0">
      <selection activeCell="G7" sqref="G7"/>
    </sheetView>
  </sheetViews>
  <sheetFormatPr defaultColWidth="15.59765625" defaultRowHeight="20.100000000000001" customHeight="1"/>
  <cols>
    <col min="1" max="16384" width="15.59765625" style="1"/>
  </cols>
  <sheetData>
    <row r="1" spans="1:19" customFormat="1" ht="20.100000000000001" customHeight="1">
      <c r="A1" s="2" t="s">
        <v>45</v>
      </c>
      <c r="B1" s="2"/>
      <c r="C1" s="2"/>
      <c r="D1" s="11" t="s">
        <v>98</v>
      </c>
      <c r="E1" s="2"/>
      <c r="F1" s="2"/>
      <c r="G1" s="2"/>
    </row>
    <row r="2" spans="1:19" customFormat="1" ht="20.100000000000001" customHeight="1">
      <c r="A2" s="3"/>
      <c r="B2" s="5" t="s">
        <v>97</v>
      </c>
      <c r="C2" s="5" t="s">
        <v>35</v>
      </c>
      <c r="D2" s="12" t="s">
        <v>64</v>
      </c>
    </row>
    <row r="3" spans="1:19" customFormat="1" ht="20.100000000000001" customHeight="1">
      <c r="A3" s="110" t="s">
        <v>15</v>
      </c>
      <c r="B3" s="426">
        <v>622</v>
      </c>
      <c r="C3" s="426">
        <v>61</v>
      </c>
      <c r="D3" s="414">
        <v>683</v>
      </c>
    </row>
    <row r="4" spans="1:19" customFormat="1" ht="20.100000000000001" customHeight="1">
      <c r="A4" s="110" t="s">
        <v>18</v>
      </c>
      <c r="B4" s="286">
        <v>600</v>
      </c>
      <c r="C4" s="286">
        <v>63</v>
      </c>
      <c r="D4" s="124">
        <v>663</v>
      </c>
    </row>
    <row r="5" spans="1:19" customFormat="1" ht="20.100000000000001" customHeight="1">
      <c r="A5" s="110" t="s">
        <v>38</v>
      </c>
      <c r="B5" s="286">
        <v>578</v>
      </c>
      <c r="C5" s="286">
        <v>65</v>
      </c>
      <c r="D5" s="124">
        <v>643</v>
      </c>
    </row>
    <row r="6" spans="1:19" customFormat="1" ht="20.100000000000001" customHeight="1">
      <c r="A6" s="110" t="s">
        <v>33</v>
      </c>
      <c r="B6" s="285">
        <v>579</v>
      </c>
      <c r="C6" s="285">
        <v>72</v>
      </c>
      <c r="D6" s="122">
        <v>651</v>
      </c>
    </row>
    <row r="7" spans="1:19" customFormat="1" ht="20.100000000000001" customHeight="1">
      <c r="A7" s="110" t="s">
        <v>23</v>
      </c>
      <c r="B7" s="285">
        <v>543</v>
      </c>
      <c r="C7" s="285">
        <v>72</v>
      </c>
      <c r="D7" s="122">
        <v>615</v>
      </c>
    </row>
    <row r="8" spans="1:19" customFormat="1" ht="20.100000000000001" customHeight="1">
      <c r="A8" s="110" t="s">
        <v>39</v>
      </c>
      <c r="B8" s="285">
        <v>648</v>
      </c>
      <c r="C8" s="285">
        <v>73</v>
      </c>
      <c r="D8" s="122">
        <v>721</v>
      </c>
    </row>
    <row r="9" spans="1:19" customFormat="1" ht="20.100000000000001" customHeight="1">
      <c r="A9" s="110" t="s">
        <v>22</v>
      </c>
      <c r="B9" s="285">
        <v>621</v>
      </c>
      <c r="C9" s="285">
        <v>74</v>
      </c>
      <c r="D9" s="122">
        <v>695</v>
      </c>
    </row>
    <row r="10" spans="1:19" customFormat="1" ht="20.100000000000001" customHeight="1">
      <c r="A10" s="110" t="s">
        <v>2</v>
      </c>
      <c r="B10" s="285">
        <v>639</v>
      </c>
      <c r="C10" s="285">
        <v>71</v>
      </c>
      <c r="D10" s="122">
        <v>710</v>
      </c>
    </row>
    <row r="11" spans="1:19" customFormat="1" ht="20.100000000000001" customHeight="1">
      <c r="A11" s="29" t="s">
        <v>84</v>
      </c>
      <c r="B11" s="286">
        <v>437</v>
      </c>
      <c r="C11" s="286">
        <v>34</v>
      </c>
      <c r="D11" s="124">
        <v>471</v>
      </c>
    </row>
    <row r="12" spans="1:19" customFormat="1" ht="20.100000000000001" customHeight="1">
      <c r="A12" s="4" t="s">
        <v>86</v>
      </c>
      <c r="B12" s="280">
        <v>471</v>
      </c>
      <c r="C12" s="280">
        <v>40</v>
      </c>
      <c r="D12" s="297">
        <v>511</v>
      </c>
    </row>
    <row r="13" spans="1:19" customFormat="1" ht="20.100000000000001" customHeight="1">
      <c r="A13" s="424"/>
      <c r="D13" s="11" t="s">
        <v>126</v>
      </c>
    </row>
    <row r="14" spans="1:19" customFormat="1" ht="20.100000000000001" customHeight="1">
      <c r="A14" s="424"/>
    </row>
    <row r="15" spans="1:19" ht="20.100000000000001" customHeight="1">
      <c r="A15" s="1" t="s">
        <v>94</v>
      </c>
      <c r="C15" s="1" t="s">
        <v>96</v>
      </c>
      <c r="S15" s="119" t="s">
        <v>96</v>
      </c>
    </row>
    <row r="16" spans="1:19" ht="20.100000000000001" customHeight="1">
      <c r="A16" s="197"/>
      <c r="B16" s="262" t="s">
        <v>166</v>
      </c>
      <c r="C16" s="390"/>
      <c r="D16" s="390"/>
    </row>
    <row r="17" spans="1:5" ht="20.100000000000001" customHeight="1">
      <c r="A17" s="28" t="s">
        <v>18</v>
      </c>
      <c r="B17" s="427">
        <v>85429</v>
      </c>
      <c r="C17" s="390"/>
      <c r="D17" s="390"/>
    </row>
    <row r="18" spans="1:5" ht="20.100000000000001" customHeight="1">
      <c r="A18" s="110" t="s">
        <v>38</v>
      </c>
      <c r="B18" s="428">
        <v>86779</v>
      </c>
      <c r="C18" s="390"/>
      <c r="D18" s="390"/>
    </row>
    <row r="19" spans="1:5" ht="20.100000000000001" customHeight="1">
      <c r="A19" s="110" t="s">
        <v>33</v>
      </c>
      <c r="B19" s="428">
        <v>78251</v>
      </c>
      <c r="C19" s="390"/>
      <c r="D19" s="390"/>
    </row>
    <row r="20" spans="1:5" ht="20.100000000000001" customHeight="1">
      <c r="A20" s="110" t="s">
        <v>23</v>
      </c>
      <c r="B20" s="428">
        <v>68932</v>
      </c>
      <c r="C20" s="390"/>
      <c r="D20" s="390"/>
    </row>
    <row r="21" spans="1:5" ht="20.100000000000001" customHeight="1">
      <c r="A21" s="110" t="s">
        <v>39</v>
      </c>
      <c r="B21" s="428">
        <v>79783</v>
      </c>
      <c r="C21" s="390"/>
      <c r="D21" s="390"/>
    </row>
    <row r="22" spans="1:5" ht="20.100000000000001" customHeight="1">
      <c r="A22" s="110" t="s">
        <v>22</v>
      </c>
      <c r="B22" s="428">
        <v>46917</v>
      </c>
      <c r="C22" s="390"/>
      <c r="D22" s="390"/>
    </row>
    <row r="23" spans="1:5" ht="20.100000000000001" customHeight="1">
      <c r="A23" s="110" t="s">
        <v>2</v>
      </c>
      <c r="B23" s="428">
        <v>51321</v>
      </c>
      <c r="C23" s="390"/>
      <c r="D23" s="390"/>
    </row>
    <row r="24" spans="1:5" ht="20.100000000000001" customHeight="1">
      <c r="A24" s="110" t="s">
        <v>41</v>
      </c>
      <c r="B24" s="428">
        <v>43800</v>
      </c>
      <c r="C24" s="390"/>
      <c r="D24" s="390"/>
    </row>
    <row r="25" spans="1:5" ht="20.100000000000001" customHeight="1">
      <c r="A25" s="110" t="s">
        <v>42</v>
      </c>
      <c r="B25" s="428">
        <v>59573</v>
      </c>
      <c r="C25" s="390"/>
      <c r="D25" s="390"/>
    </row>
    <row r="26" spans="1:5" ht="20.100000000000001" customHeight="1">
      <c r="A26" s="29" t="s">
        <v>48</v>
      </c>
      <c r="B26" s="429">
        <v>42116</v>
      </c>
      <c r="C26" s="390"/>
      <c r="D26" s="390"/>
    </row>
    <row r="27" spans="1:5" ht="20.100000000000001" customHeight="1">
      <c r="A27" s="453" t="s">
        <v>483</v>
      </c>
      <c r="B27" s="428"/>
      <c r="C27" s="390"/>
      <c r="D27" s="390"/>
    </row>
    <row r="28" spans="1:5" s="2" customFormat="1" ht="20.100000000000001" customHeight="1" thickBot="1">
      <c r="A28" s="452" t="s">
        <v>734</v>
      </c>
      <c r="B28" s="491"/>
      <c r="C28" s="390"/>
      <c r="D28" s="390"/>
    </row>
    <row r="29" spans="1:5" ht="20.100000000000001" customHeight="1">
      <c r="A29" s="196"/>
      <c r="B29" s="430" t="s">
        <v>102</v>
      </c>
      <c r="C29" s="390"/>
      <c r="D29" s="390"/>
    </row>
    <row r="30" spans="1:5" ht="20.100000000000001" customHeight="1">
      <c r="A30" s="196"/>
      <c r="B30" s="431"/>
      <c r="C30" s="390"/>
      <c r="D30" s="390"/>
    </row>
    <row r="31" spans="1:5" ht="20.100000000000001" customHeight="1">
      <c r="A31" s="1" t="s">
        <v>105</v>
      </c>
      <c r="E31" s="119" t="s">
        <v>96</v>
      </c>
    </row>
    <row r="32" spans="1:5" ht="20.100000000000001" customHeight="1">
      <c r="A32" s="728" t="s">
        <v>113</v>
      </c>
      <c r="B32" s="641" t="s">
        <v>106</v>
      </c>
      <c r="C32" s="643"/>
      <c r="D32" s="573" t="s">
        <v>107</v>
      </c>
      <c r="E32" s="574"/>
    </row>
    <row r="33" spans="1:5" ht="20.100000000000001" customHeight="1">
      <c r="A33" s="729"/>
      <c r="B33" s="425" t="s">
        <v>108</v>
      </c>
      <c r="C33" s="102" t="s">
        <v>49</v>
      </c>
      <c r="D33" s="240" t="s">
        <v>35</v>
      </c>
      <c r="E33" s="102" t="s">
        <v>97</v>
      </c>
    </row>
    <row r="34" spans="1:5" ht="20.100000000000001" customHeight="1">
      <c r="A34" s="23" t="s">
        <v>110</v>
      </c>
      <c r="B34" s="432">
        <v>9340</v>
      </c>
      <c r="C34" s="355">
        <v>2216</v>
      </c>
      <c r="D34" s="434">
        <v>9825</v>
      </c>
      <c r="E34" s="355">
        <v>1731</v>
      </c>
    </row>
    <row r="35" spans="1:5" ht="20.100000000000001" customHeight="1">
      <c r="A35" s="23" t="s">
        <v>40</v>
      </c>
      <c r="B35" s="432">
        <v>10342</v>
      </c>
      <c r="C35" s="355">
        <v>2296</v>
      </c>
      <c r="D35" s="434">
        <v>10680</v>
      </c>
      <c r="E35" s="355">
        <v>1958</v>
      </c>
    </row>
    <row r="36" spans="1:5" ht="20.100000000000001" customHeight="1">
      <c r="A36" s="23" t="s">
        <v>29</v>
      </c>
      <c r="B36" s="432">
        <v>9842</v>
      </c>
      <c r="C36" s="355">
        <v>2166</v>
      </c>
      <c r="D36" s="434">
        <v>10158</v>
      </c>
      <c r="E36" s="355">
        <v>1850</v>
      </c>
    </row>
    <row r="37" spans="1:5" ht="20.100000000000001" customHeight="1">
      <c r="A37" s="23" t="s">
        <v>91</v>
      </c>
      <c r="B37" s="432">
        <v>12716</v>
      </c>
      <c r="C37" s="355">
        <v>2837</v>
      </c>
      <c r="D37" s="434">
        <v>13301</v>
      </c>
      <c r="E37" s="355">
        <v>2252</v>
      </c>
    </row>
    <row r="38" spans="1:5" ht="20.100000000000001" customHeight="1">
      <c r="A38" s="23" t="s">
        <v>119</v>
      </c>
      <c r="B38" s="432">
        <v>13372</v>
      </c>
      <c r="C38" s="355">
        <v>3012</v>
      </c>
      <c r="D38" s="434">
        <v>14080</v>
      </c>
      <c r="E38" s="355">
        <v>2304</v>
      </c>
    </row>
    <row r="39" spans="1:5" ht="20.100000000000001" customHeight="1">
      <c r="A39" s="23" t="s">
        <v>120</v>
      </c>
      <c r="B39" s="432">
        <v>14083</v>
      </c>
      <c r="C39" s="355">
        <v>3226</v>
      </c>
      <c r="D39" s="434">
        <v>14379</v>
      </c>
      <c r="E39" s="355">
        <v>2930</v>
      </c>
    </row>
    <row r="40" spans="1:5" ht="20.100000000000001" customHeight="1">
      <c r="A40" s="23" t="s">
        <v>122</v>
      </c>
      <c r="B40" s="432">
        <v>14207</v>
      </c>
      <c r="C40" s="355">
        <v>3511</v>
      </c>
      <c r="D40" s="434">
        <v>14740</v>
      </c>
      <c r="E40" s="355">
        <v>2978</v>
      </c>
    </row>
    <row r="41" spans="1:5" ht="20.100000000000001" customHeight="1">
      <c r="A41" s="23" t="s">
        <v>34</v>
      </c>
      <c r="B41" s="432">
        <v>15707</v>
      </c>
      <c r="C41" s="355">
        <v>3724</v>
      </c>
      <c r="D41" s="434">
        <v>15691</v>
      </c>
      <c r="E41" s="355">
        <v>3740</v>
      </c>
    </row>
    <row r="42" spans="1:5" ht="20.100000000000001" customHeight="1">
      <c r="A42" s="23" t="s">
        <v>124</v>
      </c>
      <c r="B42" s="432">
        <v>13151</v>
      </c>
      <c r="C42" s="355">
        <v>3019</v>
      </c>
      <c r="D42" s="434">
        <v>13753</v>
      </c>
      <c r="E42" s="355">
        <v>2417</v>
      </c>
    </row>
    <row r="43" spans="1:5" ht="20.100000000000001" customHeight="1">
      <c r="A43" s="24" t="s">
        <v>82</v>
      </c>
      <c r="B43" s="433">
        <v>12681</v>
      </c>
      <c r="C43" s="354">
        <v>2156</v>
      </c>
      <c r="D43" s="435">
        <v>13606</v>
      </c>
      <c r="E43" s="354">
        <v>1231</v>
      </c>
    </row>
    <row r="44" spans="1:5" ht="20.100000000000001" customHeight="1">
      <c r="A44" s="24" t="s">
        <v>725</v>
      </c>
      <c r="B44" s="433">
        <v>18458</v>
      </c>
      <c r="C44" s="354">
        <v>3054</v>
      </c>
      <c r="D44" s="435">
        <v>18700</v>
      </c>
      <c r="E44" s="354">
        <v>2812</v>
      </c>
    </row>
    <row r="45" spans="1:5" ht="20.100000000000001" customHeight="1">
      <c r="A45" s="462" t="s">
        <v>726</v>
      </c>
      <c r="B45" s="432">
        <v>16686</v>
      </c>
      <c r="C45" s="355">
        <v>2731</v>
      </c>
      <c r="D45" s="434">
        <v>17081</v>
      </c>
      <c r="E45" s="355">
        <v>2336</v>
      </c>
    </row>
    <row r="46" spans="1:5" s="2" customFormat="1" ht="20.100000000000001" customHeight="1" thickBot="1">
      <c r="A46" s="463" t="s">
        <v>731</v>
      </c>
      <c r="B46" s="492">
        <v>14767</v>
      </c>
      <c r="C46" s="476">
        <v>2436</v>
      </c>
      <c r="D46" s="493">
        <v>16105</v>
      </c>
      <c r="E46" s="476">
        <v>1098</v>
      </c>
    </row>
    <row r="47" spans="1:5" ht="20.100000000000001" customHeight="1">
      <c r="E47" s="119" t="s">
        <v>206</v>
      </c>
    </row>
    <row r="49" spans="1:8" ht="20.100000000000001" customHeight="1">
      <c r="A49" s="1" t="s">
        <v>207</v>
      </c>
      <c r="H49" s="119" t="s">
        <v>96</v>
      </c>
    </row>
    <row r="50" spans="1:8" ht="20.100000000000001" customHeight="1">
      <c r="A50" s="586"/>
      <c r="B50" s="562" t="s">
        <v>35</v>
      </c>
      <c r="C50" s="566"/>
      <c r="D50" s="567"/>
      <c r="E50" s="562" t="s">
        <v>208</v>
      </c>
      <c r="F50" s="567"/>
      <c r="G50" s="624" t="s">
        <v>215</v>
      </c>
      <c r="H50" s="624" t="s">
        <v>85</v>
      </c>
    </row>
    <row r="51" spans="1:8" ht="20.100000000000001" customHeight="1">
      <c r="A51" s="587"/>
      <c r="B51" s="44" t="s">
        <v>212</v>
      </c>
      <c r="C51" s="69" t="s">
        <v>213</v>
      </c>
      <c r="D51" s="102" t="s">
        <v>123</v>
      </c>
      <c r="E51" s="44" t="s">
        <v>214</v>
      </c>
      <c r="F51" s="102" t="s">
        <v>19</v>
      </c>
      <c r="G51" s="626"/>
      <c r="H51" s="626"/>
    </row>
    <row r="52" spans="1:8" ht="20.100000000000001" customHeight="1">
      <c r="A52" s="26" t="s">
        <v>110</v>
      </c>
      <c r="B52" s="45">
        <v>6364</v>
      </c>
      <c r="C52" s="70">
        <v>483</v>
      </c>
      <c r="D52" s="84">
        <v>195</v>
      </c>
      <c r="E52" s="45">
        <v>7320</v>
      </c>
      <c r="F52" s="84">
        <v>13146</v>
      </c>
      <c r="G52" s="80">
        <v>4368</v>
      </c>
      <c r="H52" s="80">
        <v>826</v>
      </c>
    </row>
    <row r="53" spans="1:8" ht="20.100000000000001" customHeight="1">
      <c r="A53" s="19" t="s">
        <v>40</v>
      </c>
      <c r="B53" s="46">
        <v>5909</v>
      </c>
      <c r="C53" s="71">
        <v>391</v>
      </c>
      <c r="D53" s="85">
        <v>255</v>
      </c>
      <c r="E53" s="46">
        <v>7358</v>
      </c>
      <c r="F53" s="85">
        <v>12883</v>
      </c>
      <c r="G53" s="186">
        <v>4092</v>
      </c>
      <c r="H53" s="186">
        <v>540</v>
      </c>
    </row>
    <row r="54" spans="1:8" ht="20.100000000000001" customHeight="1">
      <c r="A54" s="19" t="s">
        <v>29</v>
      </c>
      <c r="B54" s="46">
        <v>7503</v>
      </c>
      <c r="C54" s="71">
        <v>448</v>
      </c>
      <c r="D54" s="85">
        <v>111</v>
      </c>
      <c r="E54" s="46">
        <v>6983</v>
      </c>
      <c r="F54" s="85">
        <v>13558</v>
      </c>
      <c r="G54" s="186">
        <v>4336</v>
      </c>
      <c r="H54" s="186">
        <v>573</v>
      </c>
    </row>
    <row r="55" spans="1:8" ht="20.100000000000001" customHeight="1">
      <c r="A55" s="19" t="s">
        <v>91</v>
      </c>
      <c r="B55" s="46">
        <v>8437</v>
      </c>
      <c r="C55" s="71">
        <v>284</v>
      </c>
      <c r="D55" s="85">
        <v>162</v>
      </c>
      <c r="E55" s="46">
        <v>6371</v>
      </c>
      <c r="F55" s="85">
        <v>13292</v>
      </c>
      <c r="G55" s="186">
        <v>5505</v>
      </c>
      <c r="H55" s="186">
        <v>538</v>
      </c>
    </row>
    <row r="56" spans="1:8" ht="20.100000000000001" customHeight="1">
      <c r="A56" s="19" t="s">
        <v>119</v>
      </c>
      <c r="B56" s="46">
        <v>8031</v>
      </c>
      <c r="C56" s="71">
        <v>202</v>
      </c>
      <c r="D56" s="85">
        <v>73</v>
      </c>
      <c r="E56" s="46">
        <v>6508</v>
      </c>
      <c r="F56" s="85">
        <v>14799</v>
      </c>
      <c r="G56" s="186">
        <v>5353</v>
      </c>
      <c r="H56" s="186">
        <v>368</v>
      </c>
    </row>
    <row r="57" spans="1:8" ht="20.100000000000001" customHeight="1">
      <c r="A57" s="19" t="s">
        <v>120</v>
      </c>
      <c r="B57" s="46">
        <v>7421</v>
      </c>
      <c r="C57" s="71">
        <v>301</v>
      </c>
      <c r="D57" s="85">
        <v>9</v>
      </c>
      <c r="E57" s="46">
        <v>6355</v>
      </c>
      <c r="F57" s="85">
        <v>14313</v>
      </c>
      <c r="G57" s="186">
        <v>5585</v>
      </c>
      <c r="H57" s="186">
        <v>254</v>
      </c>
    </row>
    <row r="58" spans="1:8" ht="20.100000000000001" customHeight="1">
      <c r="A58" s="19" t="s">
        <v>122</v>
      </c>
      <c r="B58" s="46">
        <v>7728</v>
      </c>
      <c r="C58" s="71">
        <v>204</v>
      </c>
      <c r="D58" s="85">
        <v>58</v>
      </c>
      <c r="E58" s="46">
        <v>7047</v>
      </c>
      <c r="F58" s="85">
        <v>13367</v>
      </c>
      <c r="G58" s="186">
        <v>5272</v>
      </c>
      <c r="H58" s="186">
        <v>535</v>
      </c>
    </row>
    <row r="59" spans="1:8" ht="20.100000000000001" customHeight="1">
      <c r="A59" s="19" t="s">
        <v>34</v>
      </c>
      <c r="B59" s="46">
        <v>6523</v>
      </c>
      <c r="C59" s="71">
        <v>219</v>
      </c>
      <c r="D59" s="85">
        <v>81</v>
      </c>
      <c r="E59" s="46">
        <v>6080</v>
      </c>
      <c r="F59" s="85">
        <v>14261</v>
      </c>
      <c r="G59" s="186">
        <v>4905</v>
      </c>
      <c r="H59" s="186">
        <v>416</v>
      </c>
    </row>
    <row r="60" spans="1:8" ht="20.100000000000001" customHeight="1">
      <c r="A60" s="19" t="s">
        <v>124</v>
      </c>
      <c r="B60" s="46">
        <v>2033</v>
      </c>
      <c r="C60" s="71">
        <v>117</v>
      </c>
      <c r="D60" s="85">
        <v>67</v>
      </c>
      <c r="E60" s="46">
        <v>693</v>
      </c>
      <c r="F60" s="85">
        <v>9673</v>
      </c>
      <c r="G60" s="186">
        <v>2867</v>
      </c>
      <c r="H60" s="186">
        <v>67</v>
      </c>
    </row>
    <row r="61" spans="1:8" ht="20.100000000000001" customHeight="1">
      <c r="A61" s="30" t="s">
        <v>82</v>
      </c>
      <c r="B61" s="55">
        <v>4591</v>
      </c>
      <c r="C61" s="142">
        <v>95</v>
      </c>
      <c r="D61" s="86">
        <v>22</v>
      </c>
      <c r="E61" s="55">
        <v>621</v>
      </c>
      <c r="F61" s="86">
        <v>9512</v>
      </c>
      <c r="G61" s="187">
        <v>2705</v>
      </c>
      <c r="H61" s="187">
        <v>51</v>
      </c>
    </row>
    <row r="62" spans="1:8" ht="20.100000000000001" customHeight="1">
      <c r="A62" s="30" t="s">
        <v>725</v>
      </c>
      <c r="B62" s="55">
        <v>6165</v>
      </c>
      <c r="C62" s="142">
        <v>74</v>
      </c>
      <c r="D62" s="86">
        <v>65</v>
      </c>
      <c r="E62" s="55">
        <v>1588</v>
      </c>
      <c r="F62" s="86">
        <v>11580</v>
      </c>
      <c r="G62" s="187">
        <v>4352</v>
      </c>
      <c r="H62" s="187">
        <v>156</v>
      </c>
    </row>
    <row r="63" spans="1:8" ht="20.100000000000001" customHeight="1">
      <c r="A63" s="454" t="s">
        <v>726</v>
      </c>
      <c r="B63" s="46">
        <v>7485</v>
      </c>
      <c r="C63" s="460">
        <v>150</v>
      </c>
      <c r="D63" s="85">
        <v>65</v>
      </c>
      <c r="E63" s="46">
        <v>3687</v>
      </c>
      <c r="F63" s="85">
        <v>11493</v>
      </c>
      <c r="G63" s="186">
        <v>4746</v>
      </c>
      <c r="H63" s="186">
        <v>311</v>
      </c>
    </row>
    <row r="64" spans="1:8" s="2" customFormat="1" ht="20.100000000000001" customHeight="1" thickBot="1">
      <c r="A64" s="20" t="s">
        <v>731</v>
      </c>
      <c r="B64" s="114">
        <v>6579</v>
      </c>
      <c r="C64" s="140">
        <v>123</v>
      </c>
      <c r="D64" s="179">
        <v>69</v>
      </c>
      <c r="E64" s="114">
        <v>3606</v>
      </c>
      <c r="F64" s="179">
        <v>11934</v>
      </c>
      <c r="G64" s="82">
        <v>6270</v>
      </c>
      <c r="H64" s="82">
        <v>309</v>
      </c>
    </row>
    <row r="65" spans="8:8" ht="20.100000000000001" customHeight="1">
      <c r="H65" s="119" t="s">
        <v>206</v>
      </c>
    </row>
  </sheetData>
  <mergeCells count="8">
    <mergeCell ref="A32:A33"/>
    <mergeCell ref="A50:A51"/>
    <mergeCell ref="G50:G51"/>
    <mergeCell ref="H50:H51"/>
    <mergeCell ref="B32:C32"/>
    <mergeCell ref="D32:E32"/>
    <mergeCell ref="B50:D50"/>
    <mergeCell ref="E50:F50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I45"/>
  <sheetViews>
    <sheetView tabSelected="1" topLeftCell="A13" workbookViewId="0">
      <selection activeCell="B20" sqref="B20"/>
    </sheetView>
  </sheetViews>
  <sheetFormatPr defaultColWidth="15.59765625" defaultRowHeight="20.100000000000001" customHeight="1"/>
  <cols>
    <col min="1" max="16384" width="15.59765625" style="1"/>
  </cols>
  <sheetData>
    <row r="1" spans="1:6" ht="20.100000000000001" customHeight="1" thickBot="1">
      <c r="A1" s="1" t="s">
        <v>93</v>
      </c>
    </row>
    <row r="2" spans="1:6" ht="20.100000000000001" customHeight="1" thickBot="1">
      <c r="A2" s="436" t="s">
        <v>56</v>
      </c>
      <c r="B2" s="442" t="s">
        <v>77</v>
      </c>
      <c r="C2" s="443" t="s">
        <v>78</v>
      </c>
      <c r="D2" s="444" t="s">
        <v>79</v>
      </c>
    </row>
    <row r="3" spans="1:6" ht="20.100000000000001" customHeight="1" thickTop="1">
      <c r="A3" s="437" t="s">
        <v>39</v>
      </c>
      <c r="B3" s="38">
        <v>37</v>
      </c>
      <c r="C3" s="440">
        <v>0</v>
      </c>
      <c r="D3" s="121">
        <v>50</v>
      </c>
    </row>
    <row r="4" spans="1:6" ht="20.100000000000001" customHeight="1">
      <c r="A4" s="438" t="s">
        <v>22</v>
      </c>
      <c r="B4" s="39">
        <v>33</v>
      </c>
      <c r="C4" s="285">
        <v>1</v>
      </c>
      <c r="D4" s="122">
        <v>40</v>
      </c>
    </row>
    <row r="5" spans="1:6" ht="20.100000000000001" customHeight="1">
      <c r="A5" s="438" t="s">
        <v>80</v>
      </c>
      <c r="B5" s="39">
        <v>26</v>
      </c>
      <c r="C5" s="285">
        <v>0</v>
      </c>
      <c r="D5" s="122">
        <v>34</v>
      </c>
    </row>
    <row r="6" spans="1:6" ht="20.100000000000001" customHeight="1">
      <c r="A6" s="438" t="s">
        <v>84</v>
      </c>
      <c r="B6" s="39">
        <v>13</v>
      </c>
      <c r="C6" s="285">
        <v>0</v>
      </c>
      <c r="D6" s="122">
        <v>14</v>
      </c>
    </row>
    <row r="7" spans="1:6" ht="20.100000000000001" customHeight="1">
      <c r="A7" s="438" t="s">
        <v>86</v>
      </c>
      <c r="B7" s="39">
        <v>21</v>
      </c>
      <c r="C7" s="285">
        <v>1</v>
      </c>
      <c r="D7" s="122">
        <v>27</v>
      </c>
    </row>
    <row r="8" spans="1:6" s="2" customFormat="1" ht="20.100000000000001" customHeight="1">
      <c r="A8" s="445" t="s">
        <v>630</v>
      </c>
      <c r="B8" s="39">
        <v>14</v>
      </c>
      <c r="C8" s="285">
        <v>0</v>
      </c>
      <c r="D8" s="122">
        <v>23</v>
      </c>
    </row>
    <row r="9" spans="1:6" s="2" customFormat="1" ht="20.100000000000001" customHeight="1" thickBot="1">
      <c r="A9" s="446" t="s">
        <v>730</v>
      </c>
      <c r="B9" s="447">
        <v>25</v>
      </c>
      <c r="C9" s="448">
        <v>0</v>
      </c>
      <c r="D9" s="449">
        <v>31</v>
      </c>
    </row>
    <row r="10" spans="1:6" ht="20.100000000000001" customHeight="1">
      <c r="A10" s="439"/>
      <c r="B10" s="390"/>
      <c r="C10" s="390"/>
      <c r="D10" s="119" t="s">
        <v>100</v>
      </c>
    </row>
    <row r="11" spans="1:6" ht="20.100000000000001" customHeight="1">
      <c r="A11" s="439"/>
      <c r="B11" s="390"/>
      <c r="C11" s="390"/>
      <c r="D11" s="390"/>
    </row>
    <row r="12" spans="1:6" ht="20.100000000000001" customHeight="1">
      <c r="A12" s="1" t="s">
        <v>88</v>
      </c>
      <c r="F12" s="119" t="s">
        <v>307</v>
      </c>
    </row>
    <row r="13" spans="1:6" ht="20.100000000000001" customHeight="1">
      <c r="A13" s="586" t="s">
        <v>56</v>
      </c>
      <c r="B13" s="564" t="s">
        <v>59</v>
      </c>
      <c r="C13" s="575"/>
      <c r="D13" s="575"/>
      <c r="E13" s="575"/>
      <c r="F13" s="565"/>
    </row>
    <row r="14" spans="1:6" ht="20.100000000000001" customHeight="1">
      <c r="A14" s="632"/>
      <c r="B14" s="730"/>
      <c r="C14" s="731"/>
      <c r="D14" s="731"/>
      <c r="E14" s="731"/>
      <c r="F14" s="732"/>
    </row>
    <row r="15" spans="1:6" ht="20.100000000000001" customHeight="1">
      <c r="A15" s="587"/>
      <c r="B15" s="37" t="s">
        <v>62</v>
      </c>
      <c r="C15" s="144" t="s">
        <v>72</v>
      </c>
      <c r="D15" s="441" t="s">
        <v>74</v>
      </c>
      <c r="E15" s="5" t="s">
        <v>9</v>
      </c>
      <c r="F15" s="12" t="s">
        <v>66</v>
      </c>
    </row>
    <row r="16" spans="1:6" ht="20.100000000000001" customHeight="1">
      <c r="A16" s="19" t="s">
        <v>18</v>
      </c>
      <c r="B16" s="39">
        <f t="shared" ref="B16:B25" si="0">SUM(C16:F16)</f>
        <v>9</v>
      </c>
      <c r="C16" s="146">
        <v>5</v>
      </c>
      <c r="D16" s="285">
        <v>1</v>
      </c>
      <c r="E16" s="285">
        <v>0</v>
      </c>
      <c r="F16" s="122">
        <v>3</v>
      </c>
    </row>
    <row r="17" spans="1:9" ht="20.100000000000001" customHeight="1">
      <c r="A17" s="19" t="s">
        <v>38</v>
      </c>
      <c r="B17" s="39">
        <f t="shared" si="0"/>
        <v>8</v>
      </c>
      <c r="C17" s="146">
        <v>4</v>
      </c>
      <c r="D17" s="285">
        <v>1</v>
      </c>
      <c r="E17" s="285">
        <v>1</v>
      </c>
      <c r="F17" s="122">
        <v>2</v>
      </c>
    </row>
    <row r="18" spans="1:9" ht="20.100000000000001" customHeight="1">
      <c r="A18" s="19" t="s">
        <v>33</v>
      </c>
      <c r="B18" s="39">
        <f t="shared" si="0"/>
        <v>9</v>
      </c>
      <c r="C18" s="146">
        <v>2</v>
      </c>
      <c r="D18" s="285">
        <v>2</v>
      </c>
      <c r="E18" s="285">
        <v>1</v>
      </c>
      <c r="F18" s="122">
        <v>4</v>
      </c>
    </row>
    <row r="19" spans="1:9" ht="20.100000000000001" customHeight="1">
      <c r="A19" s="19" t="s">
        <v>23</v>
      </c>
      <c r="B19" s="39">
        <f t="shared" si="0"/>
        <v>10</v>
      </c>
      <c r="C19" s="146">
        <v>5</v>
      </c>
      <c r="D19" s="285">
        <v>0</v>
      </c>
      <c r="E19" s="285">
        <v>2</v>
      </c>
      <c r="F19" s="122">
        <v>3</v>
      </c>
    </row>
    <row r="20" spans="1:9" ht="20.100000000000001" customHeight="1">
      <c r="A20" s="19" t="s">
        <v>39</v>
      </c>
      <c r="B20" s="39">
        <f t="shared" si="0"/>
        <v>11</v>
      </c>
      <c r="C20" s="146">
        <v>5</v>
      </c>
      <c r="D20" s="285">
        <v>0</v>
      </c>
      <c r="E20" s="285">
        <v>1</v>
      </c>
      <c r="F20" s="122">
        <v>5</v>
      </c>
    </row>
    <row r="21" spans="1:9" ht="20.100000000000001" customHeight="1">
      <c r="A21" s="19" t="s">
        <v>22</v>
      </c>
      <c r="B21" s="39">
        <f t="shared" si="0"/>
        <v>14</v>
      </c>
      <c r="C21" s="146">
        <v>1</v>
      </c>
      <c r="D21" s="285">
        <v>1</v>
      </c>
      <c r="E21" s="285">
        <v>4</v>
      </c>
      <c r="F21" s="122">
        <v>8</v>
      </c>
    </row>
    <row r="22" spans="1:9" ht="20.100000000000001" customHeight="1">
      <c r="A22" s="19" t="s">
        <v>2</v>
      </c>
      <c r="B22" s="39">
        <f t="shared" si="0"/>
        <v>12</v>
      </c>
      <c r="C22" s="146">
        <v>6</v>
      </c>
      <c r="D22" s="285">
        <v>1</v>
      </c>
      <c r="E22" s="285">
        <v>2</v>
      </c>
      <c r="F22" s="122">
        <v>3</v>
      </c>
    </row>
    <row r="23" spans="1:9" ht="20.100000000000001" customHeight="1">
      <c r="A23" s="19" t="s">
        <v>41</v>
      </c>
      <c r="B23" s="39">
        <f t="shared" si="0"/>
        <v>12</v>
      </c>
      <c r="C23" s="146">
        <v>1</v>
      </c>
      <c r="D23" s="285">
        <v>1</v>
      </c>
      <c r="E23" s="285">
        <v>2</v>
      </c>
      <c r="F23" s="122">
        <v>8</v>
      </c>
    </row>
    <row r="24" spans="1:9" ht="20.100000000000001" customHeight="1">
      <c r="A24" s="19" t="s">
        <v>42</v>
      </c>
      <c r="B24" s="39">
        <f t="shared" si="0"/>
        <v>15</v>
      </c>
      <c r="C24" s="146">
        <v>5</v>
      </c>
      <c r="D24" s="285">
        <v>3</v>
      </c>
      <c r="E24" s="285">
        <v>1</v>
      </c>
      <c r="F24" s="122">
        <v>6</v>
      </c>
    </row>
    <row r="25" spans="1:9" ht="20.100000000000001" customHeight="1">
      <c r="A25" s="30" t="s">
        <v>48</v>
      </c>
      <c r="B25" s="41">
        <f t="shared" si="0"/>
        <v>7</v>
      </c>
      <c r="C25" s="148">
        <v>3</v>
      </c>
      <c r="D25" s="286">
        <v>0</v>
      </c>
      <c r="E25" s="286">
        <v>0</v>
      </c>
      <c r="F25" s="124">
        <v>4</v>
      </c>
    </row>
    <row r="26" spans="1:9" ht="20.100000000000001" customHeight="1">
      <c r="A26" s="454" t="s">
        <v>650</v>
      </c>
      <c r="B26" s="39">
        <v>11</v>
      </c>
      <c r="C26" s="285">
        <v>2</v>
      </c>
      <c r="D26" s="285">
        <v>4</v>
      </c>
      <c r="E26" s="285">
        <v>1</v>
      </c>
      <c r="F26" s="122">
        <v>4</v>
      </c>
      <c r="G26" s="471"/>
      <c r="H26" s="471"/>
      <c r="I26" s="471"/>
    </row>
    <row r="27" spans="1:9" s="2" customFormat="1" ht="20.100000000000001" customHeight="1" thickBot="1">
      <c r="A27" s="20" t="s">
        <v>724</v>
      </c>
      <c r="B27" s="447">
        <v>13</v>
      </c>
      <c r="C27" s="448">
        <v>7</v>
      </c>
      <c r="D27" s="448">
        <v>0</v>
      </c>
      <c r="E27" s="448">
        <v>1</v>
      </c>
      <c r="F27" s="449">
        <v>5</v>
      </c>
      <c r="G27" s="494"/>
      <c r="H27" s="471"/>
      <c r="I27" s="471"/>
    </row>
    <row r="28" spans="1:9" ht="20.100000000000001" customHeight="1">
      <c r="A28" s="1" t="s">
        <v>30</v>
      </c>
      <c r="F28" s="119" t="s">
        <v>50</v>
      </c>
    </row>
    <row r="30" spans="1:9" ht="20.100000000000001" customHeight="1">
      <c r="A30" s="1" t="s">
        <v>5</v>
      </c>
    </row>
    <row r="31" spans="1:9" ht="20.100000000000001" customHeight="1">
      <c r="A31" s="586" t="s">
        <v>56</v>
      </c>
      <c r="B31" s="631" t="s">
        <v>308</v>
      </c>
      <c r="C31" s="573" t="s">
        <v>75</v>
      </c>
      <c r="D31" s="574"/>
    </row>
    <row r="32" spans="1:9" ht="20.100000000000001" customHeight="1">
      <c r="A32" s="587"/>
      <c r="B32" s="587"/>
      <c r="C32" s="44" t="s">
        <v>310</v>
      </c>
      <c r="D32" s="102" t="s">
        <v>309</v>
      </c>
    </row>
    <row r="33" spans="1:4" ht="20.100000000000001" customHeight="1" thickTop="1">
      <c r="A33" s="19" t="s">
        <v>18</v>
      </c>
      <c r="B33" s="311">
        <v>41</v>
      </c>
      <c r="C33" s="39">
        <v>43</v>
      </c>
      <c r="D33" s="122">
        <v>1063</v>
      </c>
    </row>
    <row r="34" spans="1:4" ht="20.100000000000001" customHeight="1">
      <c r="A34" s="19" t="s">
        <v>38</v>
      </c>
      <c r="B34" s="311">
        <v>42</v>
      </c>
      <c r="C34" s="39">
        <v>43</v>
      </c>
      <c r="D34" s="122">
        <v>1063</v>
      </c>
    </row>
    <row r="35" spans="1:4" ht="20.100000000000001" customHeight="1">
      <c r="A35" s="19" t="s">
        <v>33</v>
      </c>
      <c r="B35" s="311">
        <v>42</v>
      </c>
      <c r="C35" s="39">
        <v>42</v>
      </c>
      <c r="D35" s="122">
        <v>1063</v>
      </c>
    </row>
    <row r="36" spans="1:4" ht="20.100000000000001" customHeight="1">
      <c r="A36" s="19" t="s">
        <v>23</v>
      </c>
      <c r="B36" s="311">
        <v>34</v>
      </c>
      <c r="C36" s="39">
        <v>42</v>
      </c>
      <c r="D36" s="122">
        <v>999</v>
      </c>
    </row>
    <row r="37" spans="1:4" ht="20.100000000000001" customHeight="1">
      <c r="A37" s="19" t="s">
        <v>39</v>
      </c>
      <c r="B37" s="311">
        <v>34</v>
      </c>
      <c r="C37" s="39">
        <v>42</v>
      </c>
      <c r="D37" s="122">
        <v>968</v>
      </c>
    </row>
    <row r="38" spans="1:4" ht="20.100000000000001" customHeight="1">
      <c r="A38" s="19" t="s">
        <v>22</v>
      </c>
      <c r="B38" s="311">
        <v>34</v>
      </c>
      <c r="C38" s="39">
        <v>42</v>
      </c>
      <c r="D38" s="122">
        <v>959</v>
      </c>
    </row>
    <row r="39" spans="1:4" ht="20.100000000000001" customHeight="1">
      <c r="A39" s="19" t="s">
        <v>2</v>
      </c>
      <c r="B39" s="311">
        <v>34</v>
      </c>
      <c r="C39" s="39">
        <v>42</v>
      </c>
      <c r="D39" s="122">
        <v>910</v>
      </c>
    </row>
    <row r="40" spans="1:4" ht="20.100000000000001" customHeight="1">
      <c r="A40" s="19" t="s">
        <v>41</v>
      </c>
      <c r="B40" s="311">
        <v>35</v>
      </c>
      <c r="C40" s="39">
        <v>42</v>
      </c>
      <c r="D40" s="122">
        <v>889</v>
      </c>
    </row>
    <row r="41" spans="1:4" ht="20.100000000000001" customHeight="1">
      <c r="A41" s="19" t="s">
        <v>42</v>
      </c>
      <c r="B41" s="311">
        <v>34</v>
      </c>
      <c r="C41" s="39">
        <v>42</v>
      </c>
      <c r="D41" s="122">
        <v>864</v>
      </c>
    </row>
    <row r="42" spans="1:4" ht="20.100000000000001" customHeight="1">
      <c r="A42" s="30" t="s">
        <v>48</v>
      </c>
      <c r="B42" s="312">
        <v>34</v>
      </c>
      <c r="C42" s="41">
        <v>42</v>
      </c>
      <c r="D42" s="122">
        <v>836</v>
      </c>
    </row>
    <row r="43" spans="1:4" ht="20.100000000000001" customHeight="1">
      <c r="A43" s="454" t="s">
        <v>483</v>
      </c>
      <c r="B43" s="311">
        <v>34</v>
      </c>
      <c r="C43" s="39">
        <v>42</v>
      </c>
      <c r="D43" s="124">
        <v>800</v>
      </c>
    </row>
    <row r="44" spans="1:4" s="2" customFormat="1" ht="20.100000000000001" customHeight="1" thickBot="1">
      <c r="A44" s="20" t="s">
        <v>734</v>
      </c>
      <c r="B44" s="192">
        <v>34</v>
      </c>
      <c r="C44" s="447">
        <v>42</v>
      </c>
      <c r="D44" s="297">
        <v>723</v>
      </c>
    </row>
    <row r="45" spans="1:4" ht="20.100000000000001" customHeight="1">
      <c r="A45" s="1" t="s">
        <v>30</v>
      </c>
      <c r="D45" s="119" t="s">
        <v>50</v>
      </c>
    </row>
  </sheetData>
  <mergeCells count="5">
    <mergeCell ref="C31:D31"/>
    <mergeCell ref="A13:A15"/>
    <mergeCell ref="B13:F14"/>
    <mergeCell ref="A31:A32"/>
    <mergeCell ref="B31:B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1_概要</vt:lpstr>
      <vt:lpstr>2_人口</vt:lpstr>
      <vt:lpstr>3_産業</vt:lpstr>
      <vt:lpstr>4_保健・医療・福祉</vt:lpstr>
      <vt:lpstr>5_生活環境</vt:lpstr>
      <vt:lpstr>6_道路・輸送</vt:lpstr>
      <vt:lpstr>7_教育・文化</vt:lpstr>
      <vt:lpstr>8_観光</vt:lpstr>
      <vt:lpstr>9_警察・消防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岡本 真夏</cp:lastModifiedBy>
  <cp:lastPrinted>2025-06-25T02:57:46Z</cp:lastPrinted>
  <dcterms:created xsi:type="dcterms:W3CDTF">2023-01-01T08:19:24Z</dcterms:created>
  <dcterms:modified xsi:type="dcterms:W3CDTF">2026-03-09T04:15:11Z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2024-03-19T01:50:48Z</vt:filetime>
  </property>
</Properties>
</file>